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24226"/>
  <xr:revisionPtr revIDLastSave="0" documentId="13_ncr:1_{6CCAE309-0A80-4ACF-8B7F-B19A6964396A}" xr6:coauthVersionLast="47" xr6:coauthVersionMax="47" xr10:uidLastSave="{00000000-0000-0000-0000-000000000000}"/>
  <bookViews>
    <workbookView xWindow="0" yWindow="0" windowWidth="15560" windowHeight="10200" tabRatio="599" xr2:uid="{B737320E-22D2-4F14-A157-727A98A7C916}"/>
  </bookViews>
  <sheets>
    <sheet name="Úvod" sheetId="10" r:id="rId1"/>
    <sheet name="A. Celkové výdaje" sheetId="9" r:id="rId2"/>
    <sheet name="B. Institucionální podpora" sheetId="2" r:id="rId3"/>
    <sheet name="C. Účelová podpora" sheetId="8" r:id="rId4"/>
    <sheet name="D. Závazné ukazatele" sheetId="13" r:id="rId5"/>
    <sheet name="E. Dlouhodobé výdaje" sheetId="12" r:id="rId6"/>
  </sheets>
  <definedNames>
    <definedName name="_xlnm.Print_Titles" localSheetId="2">'B. Institucionální podpora'!$57:$62</definedName>
    <definedName name="_xlnm.Print_Area" localSheetId="1">'A. Celkové výdaje'!$A$2:$M$25</definedName>
    <definedName name="_xlnm.Print_Area" localSheetId="2">'B. Institucionální podpora'!$A$2:$G$64</definedName>
    <definedName name="_xlnm.Print_Area" localSheetId="3">'C. Účelová podpora'!$A$2:$G$83</definedName>
    <definedName name="_xlnm.Print_Area" localSheetId="4">'D. Závazné ukazatele'!$A$2:$H$65</definedName>
    <definedName name="_xlnm.Print_Area" localSheetId="5">'E. Dlouhodobé výdaje'!$A$2:$I$42</definedName>
    <definedName name="_xlnm.Print_Area" localSheetId="0">Úvod!$A$1:$K$42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5" i="12" l="1"/>
  <c r="F35" i="12" s="1"/>
  <c r="E17" i="13"/>
  <c r="E59" i="13"/>
  <c r="E38" i="13"/>
  <c r="C10" i="12"/>
  <c r="C15" i="12"/>
  <c r="C9" i="12"/>
  <c r="C8" i="12"/>
  <c r="D8" i="12" s="1"/>
  <c r="E53" i="2"/>
  <c r="E55" i="2"/>
  <c r="G59" i="8"/>
  <c r="E61" i="13" s="1"/>
  <c r="G55" i="8"/>
  <c r="F59" i="13"/>
  <c r="F65" i="13" s="1"/>
  <c r="G42" i="8"/>
  <c r="E58" i="13" s="1"/>
  <c r="G39" i="8"/>
  <c r="L16" i="9" s="1"/>
  <c r="G25" i="8"/>
  <c r="D54" i="13" s="1"/>
  <c r="G15" i="8"/>
  <c r="D52" i="13" s="1"/>
  <c r="F63" i="8"/>
  <c r="I22" i="9" s="1"/>
  <c r="F61" i="8"/>
  <c r="D41" i="13" s="1"/>
  <c r="F59" i="8"/>
  <c r="I20" i="9" s="1"/>
  <c r="F38" i="13"/>
  <c r="F44" i="13" s="1"/>
  <c r="F39" i="8"/>
  <c r="I16" i="9" s="1"/>
  <c r="F25" i="8"/>
  <c r="I13" i="9" s="1"/>
  <c r="F15" i="8"/>
  <c r="D31" i="13" s="1"/>
  <c r="E61" i="8"/>
  <c r="D20" i="13" s="1"/>
  <c r="E55" i="8"/>
  <c r="F17" i="13"/>
  <c r="F23" i="13" s="1"/>
  <c r="E42" i="8"/>
  <c r="E39" i="8"/>
  <c r="D15" i="13" s="1"/>
  <c r="E37" i="8"/>
  <c r="F15" i="9" s="1"/>
  <c r="E23" i="8"/>
  <c r="E11" i="13" s="1"/>
  <c r="E15" i="8"/>
  <c r="D10" i="13" s="1"/>
  <c r="E10" i="8"/>
  <c r="E8" i="8"/>
  <c r="G63" i="13"/>
  <c r="G62" i="13"/>
  <c r="G59" i="13"/>
  <c r="G58" i="13"/>
  <c r="G57" i="13"/>
  <c r="G56" i="13"/>
  <c r="G54" i="13"/>
  <c r="G53" i="13"/>
  <c r="G52" i="13"/>
  <c r="H51" i="13"/>
  <c r="G50" i="13"/>
  <c r="F63" i="2"/>
  <c r="H23" i="9" s="1"/>
  <c r="G42" i="13"/>
  <c r="G41" i="13"/>
  <c r="G39" i="13"/>
  <c r="G38" i="13"/>
  <c r="G37" i="13"/>
  <c r="G36" i="13"/>
  <c r="G35" i="13"/>
  <c r="G33" i="13"/>
  <c r="G31" i="13"/>
  <c r="H30" i="13"/>
  <c r="G30" i="13"/>
  <c r="F11" i="2"/>
  <c r="G21" i="13"/>
  <c r="G20" i="13"/>
  <c r="E49" i="2"/>
  <c r="C18" i="13" s="1"/>
  <c r="G18" i="13"/>
  <c r="G16" i="13"/>
  <c r="G15" i="13"/>
  <c r="G14" i="13"/>
  <c r="G12" i="13"/>
  <c r="G11" i="13"/>
  <c r="E19" i="2"/>
  <c r="H9" i="13"/>
  <c r="H23" i="13" s="1"/>
  <c r="G8" i="13"/>
  <c r="G40" i="13"/>
  <c r="G19" i="13"/>
  <c r="G63" i="8"/>
  <c r="D63" i="13" s="1"/>
  <c r="E63" i="8"/>
  <c r="D21" i="13"/>
  <c r="G61" i="8"/>
  <c r="L21" i="9" s="1"/>
  <c r="F55" i="8"/>
  <c r="I19" i="9" s="1"/>
  <c r="F37" i="8"/>
  <c r="D35" i="13" s="1"/>
  <c r="E25" i="8"/>
  <c r="D12" i="13" s="1"/>
  <c r="G10" i="8"/>
  <c r="L9" i="9" s="1"/>
  <c r="F10" i="8"/>
  <c r="D29" i="13" s="1"/>
  <c r="G8" i="8"/>
  <c r="D49" i="13" s="1"/>
  <c r="F8" i="8"/>
  <c r="I8" i="9" s="1"/>
  <c r="D28" i="13"/>
  <c r="G63" i="2"/>
  <c r="C64" i="13" s="1"/>
  <c r="E63" i="2"/>
  <c r="C22" i="13" s="1"/>
  <c r="E38" i="2"/>
  <c r="C16" i="13" s="1"/>
  <c r="E34" i="2"/>
  <c r="C15" i="13" s="1"/>
  <c r="G28" i="2"/>
  <c r="C55" i="13" s="1"/>
  <c r="F28" i="2"/>
  <c r="H14" i="9" s="1"/>
  <c r="E28" i="2"/>
  <c r="E14" i="9" s="1"/>
  <c r="E26" i="2"/>
  <c r="C12" i="13" s="1"/>
  <c r="D23" i="8"/>
  <c r="C12" i="9" s="1"/>
  <c r="D61" i="2"/>
  <c r="B22" i="9" s="1"/>
  <c r="D59" i="8"/>
  <c r="C20" i="9" s="1"/>
  <c r="D24" i="2"/>
  <c r="D26" i="2" s="1"/>
  <c r="H38" i="12"/>
  <c r="G38" i="12"/>
  <c r="F38" i="12"/>
  <c r="E38" i="12"/>
  <c r="D72" i="8"/>
  <c r="D42" i="8"/>
  <c r="C17" i="9" s="1"/>
  <c r="D17" i="9" s="1"/>
  <c r="D32" i="2"/>
  <c r="B15" i="9"/>
  <c r="D28" i="2"/>
  <c r="B14" i="9" s="1"/>
  <c r="D19" i="2"/>
  <c r="B11" i="9" s="1"/>
  <c r="D9" i="2"/>
  <c r="B8" i="9" s="1"/>
  <c r="D34" i="8"/>
  <c r="C14" i="9"/>
  <c r="D63" i="8"/>
  <c r="C22" i="9" s="1"/>
  <c r="D61" i="8"/>
  <c r="C21" i="9" s="1"/>
  <c r="D55" i="8"/>
  <c r="C19" i="9" s="1"/>
  <c r="D39" i="8"/>
  <c r="C16" i="9" s="1"/>
  <c r="D25" i="8"/>
  <c r="C13" i="9" s="1"/>
  <c r="D15" i="8"/>
  <c r="C11" i="9" s="1"/>
  <c r="D13" i="8"/>
  <c r="C10" i="9" s="1"/>
  <c r="D10" i="8"/>
  <c r="C9" i="9" s="1"/>
  <c r="D8" i="8"/>
  <c r="C8" i="9" s="1"/>
  <c r="D63" i="2"/>
  <c r="B23" i="9" s="1"/>
  <c r="D53" i="2"/>
  <c r="B20" i="9" s="1"/>
  <c r="D49" i="2"/>
  <c r="B19" i="9" s="1"/>
  <c r="D34" i="2"/>
  <c r="B16" i="9" s="1"/>
  <c r="D11" i="2"/>
  <c r="B9" i="9" s="1"/>
  <c r="D38" i="12"/>
  <c r="H33" i="12"/>
  <c r="G33" i="12"/>
  <c r="F33" i="12"/>
  <c r="E33" i="12"/>
  <c r="D33" i="12"/>
  <c r="F32" i="12"/>
  <c r="E32" i="12"/>
  <c r="D32" i="12"/>
  <c r="B32" i="12"/>
  <c r="H32" i="12"/>
  <c r="G32" i="12"/>
  <c r="E37" i="12"/>
  <c r="D37" i="12"/>
  <c r="D55" i="2"/>
  <c r="B21" i="9" s="1"/>
  <c r="D16" i="2"/>
  <c r="B10" i="9"/>
  <c r="D23" i="2"/>
  <c r="B12" i="9" s="1"/>
  <c r="D46" i="2"/>
  <c r="B18" i="9" s="1"/>
  <c r="D38" i="2"/>
  <c r="B17" i="9"/>
  <c r="D53" i="8"/>
  <c r="C18" i="9" s="1"/>
  <c r="D64" i="8"/>
  <c r="D37" i="8"/>
  <c r="C15" i="9" s="1"/>
  <c r="D15" i="9" s="1"/>
  <c r="E9" i="2"/>
  <c r="F13" i="8"/>
  <c r="I10" i="9" s="1"/>
  <c r="E30" i="13"/>
  <c r="F42" i="8"/>
  <c r="D37" i="13" s="1"/>
  <c r="G37" i="8"/>
  <c r="L15" i="9" s="1"/>
  <c r="D60" i="13"/>
  <c r="L19" i="9"/>
  <c r="F22" i="9"/>
  <c r="E59" i="8"/>
  <c r="E19" i="13" s="1"/>
  <c r="E13" i="8"/>
  <c r="F10" i="9" s="1"/>
  <c r="F53" i="8"/>
  <c r="L11" i="9"/>
  <c r="E64" i="8"/>
  <c r="F23" i="8"/>
  <c r="E32" i="13" s="1"/>
  <c r="G64" i="8"/>
  <c r="G72" i="8"/>
  <c r="D8" i="13"/>
  <c r="F9" i="9"/>
  <c r="F17" i="9"/>
  <c r="D16" i="13"/>
  <c r="E16" i="13"/>
  <c r="D58" i="13"/>
  <c r="D18" i="13"/>
  <c r="F19" i="9"/>
  <c r="E18" i="13"/>
  <c r="F21" i="9"/>
  <c r="G34" i="8"/>
  <c r="D55" i="13" s="1"/>
  <c r="E72" i="8"/>
  <c r="G23" i="8"/>
  <c r="D53" i="13" s="1"/>
  <c r="I21" i="9"/>
  <c r="D62" i="13"/>
  <c r="F72" i="8"/>
  <c r="G13" i="8"/>
  <c r="F64" i="8"/>
  <c r="G53" i="8"/>
  <c r="D59" i="13" s="1"/>
  <c r="E34" i="8"/>
  <c r="F14" i="9" s="1"/>
  <c r="E53" i="8"/>
  <c r="D17" i="13"/>
  <c r="F34" i="8"/>
  <c r="I14" i="9" s="1"/>
  <c r="D42" i="13"/>
  <c r="G34" i="2"/>
  <c r="C57" i="13" s="1"/>
  <c r="F32" i="2"/>
  <c r="H15" i="9" s="1"/>
  <c r="G11" i="2"/>
  <c r="C50" i="13" s="1"/>
  <c r="F23" i="2"/>
  <c r="H12" i="9" s="1"/>
  <c r="G23" i="2"/>
  <c r="F46" i="2"/>
  <c r="C38" i="13" s="1"/>
  <c r="G61" i="2"/>
  <c r="K22" i="9" s="1"/>
  <c r="C63" i="13"/>
  <c r="B63" i="13" s="1"/>
  <c r="F61" i="2"/>
  <c r="H22" i="9" s="1"/>
  <c r="E23" i="9"/>
  <c r="E61" i="2"/>
  <c r="E22" i="9" s="1"/>
  <c r="H59" i="13"/>
  <c r="H65" i="13" s="1"/>
  <c r="C20" i="13"/>
  <c r="F9" i="2"/>
  <c r="H8" i="9" s="1"/>
  <c r="F19" i="2"/>
  <c r="G9" i="2"/>
  <c r="K8" i="9" s="1"/>
  <c r="E11" i="9"/>
  <c r="C10" i="13"/>
  <c r="H17" i="13"/>
  <c r="G46" i="2"/>
  <c r="K18" i="9" s="1"/>
  <c r="F53" i="2"/>
  <c r="C40" i="13" s="1"/>
  <c r="G19" i="2"/>
  <c r="C52" i="13" s="1"/>
  <c r="B52" i="13" s="1"/>
  <c r="G38" i="2"/>
  <c r="K17" i="9"/>
  <c r="G49" i="2"/>
  <c r="C60" i="13" s="1"/>
  <c r="B60" i="13" s="1"/>
  <c r="E32" i="2"/>
  <c r="C14" i="13" s="1"/>
  <c r="E23" i="2"/>
  <c r="C11" i="13" s="1"/>
  <c r="E16" i="2"/>
  <c r="E10" i="9" s="1"/>
  <c r="G16" i="2"/>
  <c r="K10" i="9" s="1"/>
  <c r="G32" i="2"/>
  <c r="K15" i="9" s="1"/>
  <c r="G10" i="13"/>
  <c r="G32" i="13"/>
  <c r="G51" i="13"/>
  <c r="F55" i="2"/>
  <c r="H21" i="9" s="1"/>
  <c r="E46" i="2"/>
  <c r="E18" i="9" s="1"/>
  <c r="F16" i="2"/>
  <c r="C30" i="13" s="1"/>
  <c r="H38" i="13"/>
  <c r="H44" i="13" s="1"/>
  <c r="G26" i="2"/>
  <c r="K13" i="9" s="1"/>
  <c r="D61" i="13"/>
  <c r="L20" i="9"/>
  <c r="E60" i="13"/>
  <c r="L14" i="9"/>
  <c r="K23" i="9"/>
  <c r="G55" i="2"/>
  <c r="C62" i="13" s="1"/>
  <c r="G60" i="13"/>
  <c r="F49" i="2"/>
  <c r="F38" i="2"/>
  <c r="C37" i="13" s="1"/>
  <c r="F34" i="2"/>
  <c r="H16" i="9" s="1"/>
  <c r="C34" i="13"/>
  <c r="F26" i="2"/>
  <c r="H13" i="9" s="1"/>
  <c r="H9" i="9"/>
  <c r="C29" i="13"/>
  <c r="G29" i="13"/>
  <c r="G17" i="13"/>
  <c r="E16" i="9"/>
  <c r="G9" i="13"/>
  <c r="E11" i="2"/>
  <c r="C8" i="13" s="1"/>
  <c r="D30" i="13"/>
  <c r="D51" i="13"/>
  <c r="F18" i="9"/>
  <c r="D32" i="13"/>
  <c r="E51" i="13"/>
  <c r="K9" i="9"/>
  <c r="C35" i="13"/>
  <c r="C54" i="13"/>
  <c r="E21" i="9"/>
  <c r="G21" i="9" s="1"/>
  <c r="H11" i="9"/>
  <c r="C31" i="13"/>
  <c r="C58" i="13"/>
  <c r="H10" i="9"/>
  <c r="E15" i="9"/>
  <c r="G61" i="13"/>
  <c r="G53" i="2"/>
  <c r="C61" i="13" s="1"/>
  <c r="B61" i="13" s="1"/>
  <c r="C19" i="13"/>
  <c r="E20" i="9"/>
  <c r="C39" i="13"/>
  <c r="H19" i="9"/>
  <c r="H17" i="9"/>
  <c r="G35" i="12" l="1"/>
  <c r="C17" i="12"/>
  <c r="F37" i="12"/>
  <c r="C49" i="13"/>
  <c r="C28" i="13"/>
  <c r="F11" i="9"/>
  <c r="D50" i="13"/>
  <c r="I12" i="9"/>
  <c r="B62" i="13"/>
  <c r="D33" i="13"/>
  <c r="M9" i="9"/>
  <c r="L12" i="9"/>
  <c r="E9" i="13"/>
  <c r="G10" i="9"/>
  <c r="F13" i="9"/>
  <c r="D79" i="8"/>
  <c r="C23" i="9" s="1"/>
  <c r="D9" i="13"/>
  <c r="B54" i="13"/>
  <c r="F16" i="9"/>
  <c r="G16" i="9" s="1"/>
  <c r="L13" i="9"/>
  <c r="M13" i="9" s="1"/>
  <c r="J10" i="9"/>
  <c r="D36" i="13"/>
  <c r="J16" i="9"/>
  <c r="E39" i="13"/>
  <c r="B10" i="13"/>
  <c r="I9" i="9"/>
  <c r="D16" i="9"/>
  <c r="I11" i="9"/>
  <c r="J11" i="9" s="1"/>
  <c r="G11" i="9"/>
  <c r="F79" i="8"/>
  <c r="E43" i="13" s="1"/>
  <c r="E79" i="8"/>
  <c r="D22" i="13" s="1"/>
  <c r="B22" i="13" s="1"/>
  <c r="B12" i="13"/>
  <c r="E56" i="13"/>
  <c r="D56" i="13"/>
  <c r="G15" i="9"/>
  <c r="J13" i="9"/>
  <c r="L17" i="9"/>
  <c r="M17" i="9" s="1"/>
  <c r="D9" i="9"/>
  <c r="B18" i="13"/>
  <c r="B8" i="13"/>
  <c r="M15" i="9"/>
  <c r="D39" i="13"/>
  <c r="E14" i="13"/>
  <c r="D57" i="13"/>
  <c r="B57" i="13" s="1"/>
  <c r="B58" i="13"/>
  <c r="E40" i="13"/>
  <c r="J8" i="9"/>
  <c r="D14" i="13"/>
  <c r="B14" i="13" s="1"/>
  <c r="D18" i="9"/>
  <c r="D19" i="9"/>
  <c r="B15" i="13"/>
  <c r="B39" i="13"/>
  <c r="B31" i="13"/>
  <c r="B37" i="13"/>
  <c r="D40" i="13"/>
  <c r="B40" i="13" s="1"/>
  <c r="B30" i="13"/>
  <c r="B20" i="13"/>
  <c r="D12" i="9"/>
  <c r="D20" i="9"/>
  <c r="B16" i="13"/>
  <c r="B28" i="13"/>
  <c r="E53" i="13"/>
  <c r="G18" i="9"/>
  <c r="G79" i="8"/>
  <c r="G80" i="8" s="1"/>
  <c r="D8" i="9"/>
  <c r="J22" i="9"/>
  <c r="J21" i="9"/>
  <c r="G22" i="9"/>
  <c r="B50" i="13"/>
  <c r="D11" i="9"/>
  <c r="D13" i="13"/>
  <c r="G14" i="9"/>
  <c r="D34" i="13"/>
  <c r="B34" i="13" s="1"/>
  <c r="B55" i="13"/>
  <c r="C14" i="12"/>
  <c r="D14" i="12" s="1"/>
  <c r="F80" i="8"/>
  <c r="F12" i="9"/>
  <c r="D11" i="13"/>
  <c r="B11" i="13" s="1"/>
  <c r="C17" i="13"/>
  <c r="B17" i="13" s="1"/>
  <c r="C33" i="13"/>
  <c r="B33" i="13" s="1"/>
  <c r="H20" i="9"/>
  <c r="J20" i="9" s="1"/>
  <c r="J9" i="9"/>
  <c r="D23" i="9"/>
  <c r="C41" i="13"/>
  <c r="B41" i="13" s="1"/>
  <c r="C21" i="13"/>
  <c r="B21" i="13" s="1"/>
  <c r="C59" i="13"/>
  <c r="B59" i="13" s="1"/>
  <c r="C13" i="13"/>
  <c r="B13" i="13" s="1"/>
  <c r="E19" i="9"/>
  <c r="G19" i="9" s="1"/>
  <c r="C51" i="13"/>
  <c r="B51" i="13" s="1"/>
  <c r="K11" i="9"/>
  <c r="M11" i="9" s="1"/>
  <c r="D21" i="9"/>
  <c r="D10" i="9"/>
  <c r="D14" i="9"/>
  <c r="C43" i="13"/>
  <c r="K21" i="9"/>
  <c r="M21" i="9" s="1"/>
  <c r="K19" i="9"/>
  <c r="M19" i="9" s="1"/>
  <c r="J19" i="9"/>
  <c r="G65" i="13"/>
  <c r="C36" i="13"/>
  <c r="B35" i="13"/>
  <c r="C16" i="12"/>
  <c r="K14" i="9"/>
  <c r="M14" i="9" s="1"/>
  <c r="E13" i="9"/>
  <c r="G13" i="9" s="1"/>
  <c r="G23" i="13"/>
  <c r="C32" i="13"/>
  <c r="G44" i="13"/>
  <c r="C9" i="13"/>
  <c r="B9" i="13" s="1"/>
  <c r="E64" i="2"/>
  <c r="G64" i="2"/>
  <c r="J12" i="9"/>
  <c r="C24" i="9"/>
  <c r="B29" i="13"/>
  <c r="D22" i="9"/>
  <c r="E8" i="12"/>
  <c r="L23" i="9"/>
  <c r="M23" i="9" s="1"/>
  <c r="E64" i="13"/>
  <c r="D64" i="13"/>
  <c r="B64" i="13" s="1"/>
  <c r="J14" i="9"/>
  <c r="B13" i="9"/>
  <c r="D13" i="9" s="1"/>
  <c r="D64" i="2"/>
  <c r="K20" i="9"/>
  <c r="M20" i="9" s="1"/>
  <c r="B49" i="13"/>
  <c r="B32" i="13"/>
  <c r="F20" i="9"/>
  <c r="G20" i="9" s="1"/>
  <c r="D80" i="8"/>
  <c r="E17" i="9"/>
  <c r="G17" i="9" s="1"/>
  <c r="C56" i="13"/>
  <c r="B56" i="13" s="1"/>
  <c r="E12" i="9"/>
  <c r="K16" i="9"/>
  <c r="M16" i="9" s="1"/>
  <c r="I15" i="9"/>
  <c r="J15" i="9" s="1"/>
  <c r="I17" i="9"/>
  <c r="J17" i="9" s="1"/>
  <c r="D19" i="13"/>
  <c r="B19" i="13" s="1"/>
  <c r="E37" i="13"/>
  <c r="E8" i="9"/>
  <c r="B24" i="9"/>
  <c r="F64" i="2"/>
  <c r="K12" i="9"/>
  <c r="C42" i="13"/>
  <c r="B42" i="13" s="1"/>
  <c r="L18" i="9"/>
  <c r="M18" i="9" s="1"/>
  <c r="D38" i="13"/>
  <c r="B38" i="13" s="1"/>
  <c r="C7" i="13"/>
  <c r="L10" i="9"/>
  <c r="M10" i="9" s="1"/>
  <c r="H18" i="9"/>
  <c r="F8" i="9"/>
  <c r="E35" i="13"/>
  <c r="D7" i="13"/>
  <c r="I23" i="9"/>
  <c r="J23" i="9" s="1"/>
  <c r="E9" i="9"/>
  <c r="G9" i="9" s="1"/>
  <c r="D43" i="13"/>
  <c r="C53" i="13"/>
  <c r="B53" i="13" s="1"/>
  <c r="L22" i="9"/>
  <c r="M22" i="9" s="1"/>
  <c r="I18" i="9"/>
  <c r="L8" i="9"/>
  <c r="M8" i="9" s="1"/>
  <c r="H35" i="12" l="1"/>
  <c r="D17" i="12"/>
  <c r="G37" i="12"/>
  <c r="M12" i="9"/>
  <c r="F23" i="9"/>
  <c r="G23" i="9" s="1"/>
  <c r="E80" i="8"/>
  <c r="E82" i="8" s="1"/>
  <c r="B36" i="13"/>
  <c r="E22" i="13"/>
  <c r="E23" i="13" s="1"/>
  <c r="E44" i="13"/>
  <c r="D82" i="8"/>
  <c r="C7" i="12"/>
  <c r="D65" i="13"/>
  <c r="G12" i="9"/>
  <c r="E65" i="13"/>
  <c r="E14" i="12"/>
  <c r="F14" i="12" s="1"/>
  <c r="G14" i="12" s="1"/>
  <c r="D7" i="12"/>
  <c r="F82" i="8"/>
  <c r="D24" i="9"/>
  <c r="B43" i="13"/>
  <c r="C65" i="13"/>
  <c r="G82" i="8"/>
  <c r="D44" i="13"/>
  <c r="B7" i="13"/>
  <c r="B23" i="13" s="1"/>
  <c r="C23" i="13"/>
  <c r="I24" i="9"/>
  <c r="J18" i="9"/>
  <c r="J24" i="9" s="1"/>
  <c r="F8" i="12"/>
  <c r="H24" i="9"/>
  <c r="E24" i="9"/>
  <c r="G8" i="9"/>
  <c r="G24" i="9" s="1"/>
  <c r="C44" i="13"/>
  <c r="D23" i="13"/>
  <c r="M24" i="9"/>
  <c r="L24" i="9"/>
  <c r="B65" i="13"/>
  <c r="K24" i="9"/>
  <c r="E17" i="12" l="1"/>
  <c r="E7" i="12" s="1"/>
  <c r="G17" i="12"/>
  <c r="F17" i="12"/>
  <c r="H37" i="12"/>
  <c r="B44" i="13"/>
  <c r="F24" i="9"/>
  <c r="G8" i="12"/>
  <c r="G7" i="12" s="1"/>
  <c r="F7" i="12"/>
</calcChain>
</file>

<file path=xl/sharedStrings.xml><?xml version="1.0" encoding="utf-8"?>
<sst xmlns="http://schemas.openxmlformats.org/spreadsheetml/2006/main" count="458" uniqueCount="206">
  <si>
    <t>CELKEM</t>
  </si>
  <si>
    <t>Kód</t>
  </si>
  <si>
    <t>AV ČR</t>
  </si>
  <si>
    <t>GA ČR</t>
  </si>
  <si>
    <t>MK ČR</t>
  </si>
  <si>
    <t>MO</t>
  </si>
  <si>
    <t>MPO</t>
  </si>
  <si>
    <t>MŠMT</t>
  </si>
  <si>
    <t>-</t>
  </si>
  <si>
    <t>LL</t>
  </si>
  <si>
    <t>MV</t>
  </si>
  <si>
    <t>MZe</t>
  </si>
  <si>
    <t>ÚV ČR</t>
  </si>
  <si>
    <t>TA ČR</t>
  </si>
  <si>
    <t>ČR</t>
  </si>
  <si>
    <t>TH</t>
  </si>
  <si>
    <t>GA</t>
  </si>
  <si>
    <t>GC</t>
  </si>
  <si>
    <t>Náklady na činnost AV ČR</t>
  </si>
  <si>
    <t>Náklady na činnost GA ČR</t>
  </si>
  <si>
    <t>MZd</t>
  </si>
  <si>
    <t>MD</t>
  </si>
  <si>
    <t>MPSV</t>
  </si>
  <si>
    <t>MZV</t>
  </si>
  <si>
    <t>MŽP</t>
  </si>
  <si>
    <t>Náklady na činnost TA ČR</t>
  </si>
  <si>
    <t>Rozp. kapit.</t>
  </si>
  <si>
    <t>Náklady na činnost MŠMT</t>
  </si>
  <si>
    <t>GX</t>
  </si>
  <si>
    <t>QK</t>
  </si>
  <si>
    <t>LM</t>
  </si>
  <si>
    <t>TK</t>
  </si>
  <si>
    <t>TN</t>
  </si>
  <si>
    <t>TM</t>
  </si>
  <si>
    <t>Celkem</t>
  </si>
  <si>
    <t>NU</t>
  </si>
  <si>
    <t>FX</t>
  </si>
  <si>
    <t>Standardní projekty (1993-….)</t>
  </si>
  <si>
    <t>Mezinárodní projekty (2007-….)</t>
  </si>
  <si>
    <t>LA granty - mezinár. granty na principu hodnocení Lead Agency (2015-….)</t>
  </si>
  <si>
    <t>Grantové projekty JUNIOR STAR (2021-….)</t>
  </si>
  <si>
    <t>POSTDOC Individual Fellowship (2021-….)</t>
  </si>
  <si>
    <t>program The Country for the Future (2020-2027)</t>
  </si>
  <si>
    <t>Program aplikovaného výzkumu MZe "Země" (2017-2025)</t>
  </si>
  <si>
    <t>Program aplik. VaV národní a kulturní identity - NAKI III (2023-2030)</t>
  </si>
  <si>
    <t>THÉTA (2018-2025)</t>
  </si>
  <si>
    <t>DELTA2 (2020-2025)</t>
  </si>
  <si>
    <t>VJ</t>
  </si>
  <si>
    <t>Program bezpečnost. výzk. ČR: vývoj, testování … SECTECH (2021-2026)</t>
  </si>
  <si>
    <t>Resortní program výzkumu V. (2020-2026)</t>
  </si>
  <si>
    <t>OY</t>
  </si>
  <si>
    <t>SS</t>
  </si>
  <si>
    <t>CK</t>
  </si>
  <si>
    <t>FW</t>
  </si>
  <si>
    <t>MŽP-Prostředí pro život (2020-2026)</t>
  </si>
  <si>
    <t>MD-Doprava 2020+ (2020-2026)</t>
  </si>
  <si>
    <t>MPO-TREND (2020-2027)</t>
  </si>
  <si>
    <r>
      <t xml:space="preserve">            </t>
    </r>
    <r>
      <rPr>
        <sz val="12"/>
        <rFont val="Calibri"/>
        <family val="2"/>
        <charset val="238"/>
      </rPr>
      <t>- bez výdajů krytých příjmy z programů EU a finančních mechanismů</t>
    </r>
  </si>
  <si>
    <t>Programy TA ČR - z toho:</t>
  </si>
  <si>
    <t>Rezortní programy - z toho:</t>
  </si>
  <si>
    <t>Program IMPAKT 1 - Strateg. podpora rozvoje bezpečnost. výzk. (2019-2025)</t>
  </si>
  <si>
    <t>Program aplikovaného výzkumu MZe "Země II" (2024-2032)</t>
  </si>
  <si>
    <t>EPSILON (2015-2026)</t>
  </si>
  <si>
    <t>_Operační program Jan Amos Komenský</t>
  </si>
  <si>
    <t>VB</t>
  </si>
  <si>
    <t>VC</t>
  </si>
  <si>
    <t>GM</t>
  </si>
  <si>
    <t>GN</t>
  </si>
  <si>
    <t>LU</t>
  </si>
  <si>
    <t>DH</t>
  </si>
  <si>
    <r>
      <t>Národní Centra kompetence (2018-2028</t>
    </r>
    <r>
      <rPr>
        <sz val="11"/>
        <rFont val="Calibri"/>
        <family val="2"/>
        <charset val="238"/>
      </rPr>
      <t>)</t>
    </r>
  </si>
  <si>
    <t>Náklady na činnost AV ČR - COMPASS-U</t>
  </si>
  <si>
    <t>Inter-Excellence II (2021-2029)</t>
  </si>
  <si>
    <t>Program bezpečnostního výzkumu pro potřeby státu SecPro (2022-2027)</t>
  </si>
  <si>
    <t>VK</t>
  </si>
  <si>
    <t>Otevřené výzvy v bezpečnostním výzkumu 2023-2029 (OPSEC)</t>
  </si>
  <si>
    <t>BETA3 (2023-2031)</t>
  </si>
  <si>
    <t>THÉTA 2 (2023-2031)</t>
  </si>
  <si>
    <t>v mil. Kč</t>
  </si>
  <si>
    <t>OP JAK** (spolufinancování ESIF - rozpočet VaV - ze SR)</t>
  </si>
  <si>
    <t>OP JAK** (spolufinancování ESIF - rozpočet VaV - z EU)</t>
  </si>
  <si>
    <t>OP TAK*** (spolufinancování ESIF - rozpočet VaV - ze SR)</t>
  </si>
  <si>
    <t>OP TAK*** (spolufinancování ESIF - rozpočet VaV - z EU)</t>
  </si>
  <si>
    <t>Čistá účelová podpora (programy rezortů, TAČR, GAČR)</t>
  </si>
  <si>
    <t xml:space="preserve">Specifický vysokoškolský výzkum  </t>
  </si>
  <si>
    <t>podíl na HDP* ( v %)</t>
  </si>
  <si>
    <t>možností státního rozpočtu.</t>
  </si>
  <si>
    <t>Plán pro stimulaci soukromých zdrojů při maximálním motivačním efektu veřejných nástrojů</t>
  </si>
  <si>
    <t xml:space="preserve">U k a z a t e l </t>
  </si>
  <si>
    <t>Nominální HDP (mil. Kč)*</t>
  </si>
  <si>
    <t>Meziroční růst podnikatelských zdrojů (v %)</t>
  </si>
  <si>
    <t>*** předpoklad alokace podílu SR, plán dle MPO k 27.4.2021</t>
  </si>
  <si>
    <t>Institucionální podpora na mezinárodní spolupráci ČR ve VaVaI</t>
  </si>
  <si>
    <t>Rozpočtová kapitola</t>
  </si>
  <si>
    <t>Institucionální celkem</t>
  </si>
  <si>
    <t>Výdaje                 celkem</t>
  </si>
  <si>
    <t>Specifický vysokoškolský výzkum</t>
  </si>
  <si>
    <r>
      <t>Projekty velkých výzkumných infrastruktur</t>
    </r>
    <r>
      <rPr>
        <sz val="11"/>
        <rFont val="Calibri"/>
        <family val="2"/>
        <charset val="238"/>
      </rPr>
      <t xml:space="preserve"> (2011-…)</t>
    </r>
  </si>
  <si>
    <t>MS_Mezinárodní spolupráce ČR ve VaV</t>
  </si>
  <si>
    <t>MS_Mezinárodní spolupráce ČR ve VaV - ELI ERIC</t>
  </si>
  <si>
    <t>Mezinárodní spolupráce ČR ve VaV</t>
  </si>
  <si>
    <t>Dlouhodobý koncepční rozvoj výzkumné organizace</t>
  </si>
  <si>
    <t>Věcné nebo finanční ocenění mimořádných výsledků VaVaI</t>
  </si>
  <si>
    <t>Náklady na činnost RVVI</t>
  </si>
  <si>
    <t>INSTITUCIONÁLNÍ  PODPORA CELKEM</t>
  </si>
  <si>
    <t>ÚČELOVÁ PODPORA CELKEM</t>
  </si>
  <si>
    <t>INSTITUCIONÁLNÍ + ÚČELOVÁ PODPORA CELKEM</t>
  </si>
  <si>
    <t xml:space="preserve">Institucionální  základna financování výzkumných organizací a výzkumných infrastruktur (DKRVO, VI, Centra kompetence, Centra excelence, strategické infrastruktury, projekty sdílených činností) </t>
  </si>
  <si>
    <t>Účelová          celkem</t>
  </si>
  <si>
    <t>304-ÚV ČR</t>
  </si>
  <si>
    <t>306-MZV</t>
  </si>
  <si>
    <t>307-MO</t>
  </si>
  <si>
    <t>313-MPSV</t>
  </si>
  <si>
    <t>314-MV</t>
  </si>
  <si>
    <t>315-MŽP</t>
  </si>
  <si>
    <t>321-GA ČR</t>
  </si>
  <si>
    <t>322-MPO</t>
  </si>
  <si>
    <t>327-MD</t>
  </si>
  <si>
    <t>329-MZe</t>
  </si>
  <si>
    <t>333-MŠMT</t>
  </si>
  <si>
    <t>334-MK</t>
  </si>
  <si>
    <t>335-MZd</t>
  </si>
  <si>
    <t>361-AV ČR</t>
  </si>
  <si>
    <t xml:space="preserve">377-TA ČR </t>
  </si>
  <si>
    <r>
      <t>Další závazné ukazatele</t>
    </r>
    <r>
      <rPr>
        <b/>
        <sz val="11"/>
        <rFont val="Calibri"/>
        <family val="2"/>
        <charset val="238"/>
      </rPr>
      <t>:</t>
    </r>
  </si>
  <si>
    <t>Institucionální podpora celkem</t>
  </si>
  <si>
    <t>a) účelová podpora na programy aplik. výzkumu, vývoje a inovací</t>
  </si>
  <si>
    <t>b) účelová podpora na specifický vysokoškolský výzkum</t>
  </si>
  <si>
    <t>c) institucionální podpora výzkumných organizací</t>
  </si>
  <si>
    <t>d) institucionální podpora na mezinárodní spolupráci ČR ve VaVaI</t>
  </si>
  <si>
    <t>NW</t>
  </si>
  <si>
    <t>OZ</t>
  </si>
  <si>
    <t>TQ</t>
  </si>
  <si>
    <t>CL</t>
  </si>
  <si>
    <t>QL</t>
  </si>
  <si>
    <t>III. B</t>
  </si>
  <si>
    <t>III. C</t>
  </si>
  <si>
    <r>
      <rPr>
        <u/>
        <sz val="11"/>
        <color indexed="30"/>
        <rFont val="Calibri"/>
        <family val="2"/>
        <charset val="238"/>
      </rPr>
      <t>Pozn.2):</t>
    </r>
    <r>
      <rPr>
        <sz val="11"/>
        <rFont val="Calibri"/>
        <family val="2"/>
        <charset val="238"/>
      </rPr>
      <t xml:space="preserve"> Členění uvnitř položek se mění návazně na jednání o návrhu rozpočtu na VaVaI a upřesňování zapojení zahraničních veřejných</t>
    </r>
  </si>
  <si>
    <t>346-ČÚZK</t>
  </si>
  <si>
    <t>ČÚZK</t>
  </si>
  <si>
    <r>
      <rPr>
        <b/>
        <sz val="11"/>
        <color indexed="30"/>
        <rFont val="Calibri"/>
        <family val="2"/>
        <charset val="238"/>
      </rPr>
      <t xml:space="preserve">2026 </t>
    </r>
    <r>
      <rPr>
        <b/>
        <sz val="11"/>
        <rFont val="Calibri"/>
        <family val="2"/>
        <charset val="238"/>
      </rPr>
      <t xml:space="preserve">                        Výdaje na výzkum, vývoj a inovace celkem</t>
    </r>
  </si>
  <si>
    <t>Účelová                     podpora celkem</t>
  </si>
  <si>
    <t>Účelová                        podpora celkem</t>
  </si>
  <si>
    <t>Účelová                       podpora celkem</t>
  </si>
  <si>
    <t>Grantové projekty excelence v základním výzkumu EXPRO (2019-2030)</t>
  </si>
  <si>
    <r>
      <t>ERC CZ (2012-</t>
    </r>
    <r>
      <rPr>
        <sz val="11"/>
        <rFont val="Calibri"/>
        <family val="2"/>
        <charset val="238"/>
      </rPr>
      <t>2032)</t>
    </r>
  </si>
  <si>
    <t>Spolufinancování OP TAK</t>
  </si>
  <si>
    <r>
      <rPr>
        <b/>
        <sz val="11"/>
        <color indexed="30"/>
        <rFont val="Calibri"/>
        <family val="2"/>
        <charset val="238"/>
      </rPr>
      <t xml:space="preserve">2027 </t>
    </r>
    <r>
      <rPr>
        <b/>
        <sz val="11"/>
        <rFont val="Calibri"/>
        <family val="2"/>
        <charset val="238"/>
      </rPr>
      <t xml:space="preserve">                        Výdaje na výzkum, vývoj a inovace celkem</t>
    </r>
  </si>
  <si>
    <t>TZ</t>
  </si>
  <si>
    <t>Návratové granty (2025-….)</t>
  </si>
  <si>
    <t>Granty Proof of Concept (2025-….)</t>
  </si>
  <si>
    <t>Technologické výzvy v bezpečnost. výzkumu  2027-2032 (TECHSEC 1)</t>
  </si>
  <si>
    <t>SQ</t>
  </si>
  <si>
    <t>GF</t>
  </si>
  <si>
    <t>Pořádání veřej. soutěží, hodnocení výsledků, VO, apod.</t>
  </si>
  <si>
    <t>Náklady na činnost RVVI, TAČR, GAČR, AVČR, MŠMT, pořádání veřejných soutěží, hodnocení výsledků, ocenění mimoř. výsledků</t>
  </si>
  <si>
    <r>
      <t xml:space="preserve">Resortní program výzkumu VI. (2024-2030), </t>
    </r>
    <r>
      <rPr>
        <sz val="11"/>
        <rFont val="Calibri"/>
        <family val="2"/>
        <charset val="238"/>
      </rPr>
      <t>vč. nového podprogramu "Zapojení do projektů evropských partnerství"</t>
    </r>
  </si>
  <si>
    <t>MD-Doprava 2030 (2023-2030)</t>
  </si>
  <si>
    <t>program TWIST (2025-2031)</t>
  </si>
  <si>
    <t>Program IMPAKT 2 - Strateg. podpora bezpečnost. výzkumu ČR (2026-2031)</t>
  </si>
  <si>
    <t>MO-PRODEF (2024-2031)</t>
  </si>
  <si>
    <r>
      <t xml:space="preserve">III. A   Celkové výdaje státního rozpočtu ČR na výzkum, experimentální vývoj a inovace na rok 2026 a střednědobý výhled na léta 2027 a 2028 </t>
    </r>
    <r>
      <rPr>
        <sz val="14"/>
        <rFont val="Calibri"/>
        <family val="2"/>
        <charset val="238"/>
      </rPr>
      <t>(v Kč)</t>
    </r>
  </si>
  <si>
    <r>
      <t xml:space="preserve">2025 </t>
    </r>
    <r>
      <rPr>
        <sz val="11"/>
        <color indexed="8"/>
        <rFont val="Calibri"/>
        <family val="2"/>
        <charset val="238"/>
      </rPr>
      <t xml:space="preserve">                    dle zákona                                č. 434/2024</t>
    </r>
  </si>
  <si>
    <t>Institucionální podpora ze státního rozpočtu ČR na výzkum, experimentální vývoj a inovace na rok 2026 a střednědobý</t>
  </si>
  <si>
    <r>
      <t>výhled na léta 2027 a 2028</t>
    </r>
    <r>
      <rPr>
        <sz val="14"/>
        <color indexed="8"/>
        <rFont val="Calibri"/>
        <family val="2"/>
        <charset val="238"/>
      </rPr>
      <t xml:space="preserve"> (v Kč)</t>
    </r>
    <r>
      <rPr>
        <sz val="12"/>
        <color indexed="8"/>
        <rFont val="Calibri"/>
        <family val="2"/>
        <charset val="238"/>
      </rPr>
      <t xml:space="preserve"> - bez výdajů krytých příjmy z programů EU a finančních mechanismů</t>
    </r>
  </si>
  <si>
    <t>Účelová podpora ze státního rozpočtu ČR na výzkum, experimentální vývoj a inovace na rok 2026 a střednědobý</t>
  </si>
  <si>
    <r>
      <t xml:space="preserve">výhled na léta 2027 a 2028 </t>
    </r>
    <r>
      <rPr>
        <sz val="14"/>
        <color indexed="8"/>
        <rFont val="Calibri"/>
        <family val="2"/>
        <charset val="238"/>
      </rPr>
      <t>(v Kč)</t>
    </r>
    <r>
      <rPr>
        <sz val="12"/>
        <color indexed="8"/>
        <rFont val="Calibri"/>
        <family val="2"/>
        <charset val="238"/>
      </rPr>
      <t xml:space="preserve"> - bez výdajů krytých příjmy z programů EU a finančních mechanismů</t>
    </r>
  </si>
  <si>
    <r>
      <t>III. D    Závazné ukazatele výdajů státního rozpočtu ČR na výzkum, experimentální vývoj a inovace</t>
    </r>
    <r>
      <rPr>
        <b/>
        <sz val="14"/>
        <rFont val="Calibri"/>
        <family val="2"/>
        <charset val="238"/>
      </rPr>
      <t xml:space="preserve"> na rok 2026</t>
    </r>
  </si>
  <si>
    <r>
      <t xml:space="preserve">             a střednědobý výhled na léta 2027 a 2028</t>
    </r>
    <r>
      <rPr>
        <sz val="14"/>
        <rFont val="Calibri"/>
        <family val="2"/>
        <charset val="238"/>
      </rPr>
      <t xml:space="preserve"> (v Kč)</t>
    </r>
    <r>
      <rPr>
        <sz val="12"/>
        <rFont val="Calibri"/>
        <family val="2"/>
        <charset val="238"/>
      </rPr>
      <t xml:space="preserve"> - bez výdajů krytých příjmy z programů EU a finančních mechanismů</t>
    </r>
  </si>
  <si>
    <r>
      <t xml:space="preserve">III. E    </t>
    </r>
    <r>
      <rPr>
        <b/>
        <sz val="14"/>
        <rFont val="Calibri"/>
        <family val="2"/>
        <charset val="238"/>
      </rPr>
      <t>Dlouhodobé výdaje státního rozpočtu ČR na výzkum, experimentální vývoj a inovace na roky 2029 - 2032</t>
    </r>
  </si>
  <si>
    <t>FY</t>
  </si>
  <si>
    <r>
      <t>SIGMA (2022-2029)</t>
    </r>
    <r>
      <rPr>
        <sz val="11"/>
        <rFont val="Calibri"/>
        <family val="2"/>
        <charset val="238"/>
      </rPr>
      <t>, vč. nového podprogramu v obl. strateg. technologií</t>
    </r>
  </si>
  <si>
    <t>TY</t>
  </si>
  <si>
    <t>Ambice - podpora rozvoje obl., ve kterých ozbrojené složky dosahují význam. výsledků v rámci NATO a EU (2020-2026)</t>
  </si>
  <si>
    <t>Zdokonalení - podpora rozvoje obl. posilujících ozbrojené složky jako obranný pilíř NATO a EU (2025-2031)</t>
  </si>
  <si>
    <t>OX</t>
  </si>
  <si>
    <t>nový Resortní program výzkumu VII. (2028-2034)</t>
  </si>
  <si>
    <t>Program podpory strategických technologií (2026-2032)</t>
  </si>
  <si>
    <t>Projekty sdílených činností (2021-2027)</t>
  </si>
  <si>
    <t>NPO 5.3 - projekt sdílených činností STRATIN+ (2025-…)</t>
  </si>
  <si>
    <t>Inter-Excellence III (2027-2034)</t>
  </si>
  <si>
    <t>NPO 5.3 - program EXCELLENCE (2026-2030)</t>
  </si>
  <si>
    <t>Projekty sdílených činností + (2028-2032)</t>
  </si>
  <si>
    <t>MS</t>
  </si>
  <si>
    <t>MŽP-Prostředí pro život 2 (2025-2033)</t>
  </si>
  <si>
    <t>Program bezpečnostního výzkumu pro potřeby státu SecPro 2 (2028-2033)</t>
  </si>
  <si>
    <t>Náklady na činnost AV ČR - Podpora doktorandů</t>
  </si>
  <si>
    <t>Náklady na činnost AV ČR - program Akademie budoucnosti</t>
  </si>
  <si>
    <r>
      <rPr>
        <b/>
        <sz val="11"/>
        <color indexed="30"/>
        <rFont val="Calibri"/>
        <family val="2"/>
        <charset val="238"/>
      </rPr>
      <t xml:space="preserve">2028 </t>
    </r>
    <r>
      <rPr>
        <b/>
        <sz val="11"/>
        <rFont val="Calibri"/>
        <family val="2"/>
        <charset val="238"/>
      </rPr>
      <t xml:space="preserve">                        Výdaje na výzkum, vývoj a inovace celkem</t>
    </r>
  </si>
  <si>
    <r>
      <rPr>
        <u/>
        <sz val="11"/>
        <color indexed="30"/>
        <rFont val="Calibri"/>
        <family val="2"/>
        <charset val="238"/>
      </rPr>
      <t>Pozn.1):</t>
    </r>
    <r>
      <rPr>
        <sz val="11"/>
        <rFont val="Calibri"/>
        <family val="2"/>
        <charset val="238"/>
      </rPr>
      <t xml:space="preserve"> rok 2028 </t>
    </r>
    <r>
      <rPr>
        <sz val="11"/>
        <rFont val="Calibri"/>
        <family val="2"/>
        <charset val="238"/>
      </rPr>
      <t>uv</t>
    </r>
    <r>
      <rPr>
        <sz val="11"/>
        <rFont val="Calibri"/>
        <family val="2"/>
        <charset val="238"/>
      </rPr>
      <t>eden jako výchozí pro návrh dlouhodobých výdajů na VaVaI</t>
    </r>
  </si>
  <si>
    <t>zdrojů a podílu institucionální/účelové podpory. Navyšování DK RVO bylo předmětem jednání o návrhu rozpočtu na VaVaI 2026+ se zohledněním</t>
  </si>
  <si>
    <t>Podnikatelské zdroje (mil. Kč)</t>
  </si>
  <si>
    <t>** předpoklad alokace podílu SR, plán dle MŠMT k 31.12.2024</t>
  </si>
  <si>
    <t>podíl na HDP ( v %)</t>
  </si>
  <si>
    <r>
      <rPr>
        <b/>
        <sz val="11"/>
        <color indexed="10"/>
        <rFont val="Calibri"/>
        <family val="2"/>
        <charset val="238"/>
      </rPr>
      <t>ÚČELOVÁ PODPORA</t>
    </r>
    <r>
      <rPr>
        <b/>
        <sz val="11"/>
        <rFont val="Calibri"/>
        <family val="2"/>
        <charset val="238"/>
      </rPr>
      <t xml:space="preserve">  //  Název aktivity</t>
    </r>
  </si>
  <si>
    <r>
      <rPr>
        <b/>
        <sz val="11"/>
        <color indexed="10"/>
        <rFont val="Calibri"/>
        <family val="2"/>
        <charset val="238"/>
      </rPr>
      <t>INSTITUCIONÁLNÍ PODPORA</t>
    </r>
    <r>
      <rPr>
        <b/>
        <sz val="11"/>
        <rFont val="Calibri"/>
        <family val="2"/>
        <charset val="238"/>
      </rPr>
      <t xml:space="preserve">  //  Název aktivity</t>
    </r>
  </si>
  <si>
    <r>
      <t xml:space="preserve">2026 </t>
    </r>
    <r>
      <rPr>
        <sz val="11"/>
        <color indexed="8"/>
        <rFont val="Calibri"/>
        <family val="2"/>
        <charset val="238"/>
      </rPr>
      <t xml:space="preserve">                  návrh RVVI</t>
    </r>
  </si>
  <si>
    <r>
      <t xml:space="preserve">2027 </t>
    </r>
    <r>
      <rPr>
        <sz val="11"/>
        <color indexed="8"/>
        <rFont val="Calibri"/>
        <family val="2"/>
        <charset val="238"/>
      </rPr>
      <t xml:space="preserve">                  návrh RVVI</t>
    </r>
  </si>
  <si>
    <r>
      <t xml:space="preserve">2028 </t>
    </r>
    <r>
      <rPr>
        <sz val="11"/>
        <color indexed="8"/>
        <rFont val="Calibri"/>
        <family val="2"/>
        <charset val="238"/>
      </rPr>
      <t xml:space="preserve">                   návrh RVVI</t>
    </r>
  </si>
  <si>
    <r>
      <t>SR 2025</t>
    </r>
    <r>
      <rPr>
        <sz val="11"/>
        <color indexed="8"/>
        <rFont val="Calibri"/>
        <family val="2"/>
        <charset val="238"/>
      </rPr>
      <t xml:space="preserve"> dle zákona č. 434/2024</t>
    </r>
  </si>
  <si>
    <r>
      <t>2026</t>
    </r>
    <r>
      <rPr>
        <sz val="11"/>
        <color indexed="8"/>
        <rFont val="Calibri"/>
        <family val="2"/>
        <charset val="238"/>
      </rPr>
      <t xml:space="preserve"> návrh RVVI</t>
    </r>
  </si>
  <si>
    <r>
      <t>2027</t>
    </r>
    <r>
      <rPr>
        <sz val="11"/>
        <color indexed="8"/>
        <rFont val="Calibri"/>
        <family val="2"/>
        <charset val="238"/>
      </rPr>
      <t xml:space="preserve"> návrh RVVI</t>
    </r>
  </si>
  <si>
    <r>
      <t>2028</t>
    </r>
    <r>
      <rPr>
        <sz val="11"/>
        <color indexed="8"/>
        <rFont val="Calibri"/>
        <family val="2"/>
        <charset val="238"/>
      </rPr>
      <t xml:space="preserve"> návrh RVVI</t>
    </r>
  </si>
  <si>
    <t>Chybí do dosažení cíle 1 % HDP*</t>
  </si>
  <si>
    <t>Celkem (tj. 1 % HDP)</t>
  </si>
  <si>
    <r>
      <rPr>
        <b/>
        <sz val="10"/>
        <rFont val="Calibri"/>
        <family val="2"/>
        <charset val="238"/>
      </rPr>
      <t>*</t>
    </r>
    <r>
      <rPr>
        <sz val="10"/>
        <rFont val="Calibri"/>
        <family val="2"/>
        <charset val="238"/>
      </rPr>
      <t xml:space="preserve"> Pro vývoj HDP byla vzata makroekonomická predikce MF z 10. dubna 2025. V roce 2025 by se ekonomická aktivita mohla zvýšit o 2,0 %, a to zejména zásluhou akcelerace spotřeby domácností, kterou bude stimulovat růst reálných výdělků. V menší míře podpoří hospodářský růst také tvorba hrubého kapitálu a vládní spotřební výdaje. V roce 2026 by HDP díky silnější dynamice investic a zrychlení hospodářského růstu v zemích hlavních obchodních partnerů mohl vzrůst o 1,4 %. Průměrná míra inflace by mohla letos dosáhnout 2,4 % a v roce 2026 mírně klesnout na 2,3 %. Pro období od roku 2027 počítá RVVI v predikci s meziročním růstem HDP 2,0 %.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</si>
</sst>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_-* #,##0\ _K_č_-;\-* #,##0\ _K_č_-;_-* &quot;-&quot;??\ _K_č_-;_-@_-"/>
    <numFmt numFmtId="166" formatCode="0.0%"/>
    <numFmt numFmtId="167" formatCode="#,##0_ ;\-#,##0\ "/>
  </numFmts>
  <fonts count="35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14"/>
      <name val="Calibri"/>
      <family val="2"/>
      <charset val="238"/>
    </font>
    <font>
      <sz val="12"/>
      <name val="Calibri"/>
      <family val="2"/>
      <charset val="238"/>
    </font>
    <font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name val="Calibri"/>
      <family val="2"/>
      <charset val="238"/>
    </font>
    <font>
      <u/>
      <sz val="11"/>
      <color indexed="3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30"/>
      <name val="Calibri"/>
      <family val="2"/>
      <charset val="238"/>
    </font>
    <font>
      <b/>
      <sz val="11"/>
      <name val="Arial"/>
      <family val="2"/>
      <charset val="238"/>
    </font>
    <font>
      <b/>
      <sz val="14"/>
      <name val="Calibri"/>
      <family val="2"/>
      <charset val="238"/>
    </font>
    <font>
      <b/>
      <sz val="10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EDF979"/>
        <bgColor indexed="64"/>
      </patternFill>
    </fill>
    <fill>
      <patternFill patternType="solid">
        <fgColor rgb="FFEDF979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medium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3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3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3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4"/>
      </right>
      <top style="thin">
        <color indexed="63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81">
    <xf numFmtId="0" fontId="0" fillId="0" borderId="0" xfId="0"/>
    <xf numFmtId="0" fontId="17" fillId="0" borderId="0" xfId="4"/>
    <xf numFmtId="0" fontId="22" fillId="0" borderId="1" xfId="2" applyFont="1" applyBorder="1"/>
    <xf numFmtId="0" fontId="22" fillId="0" borderId="2" xfId="2" applyFont="1" applyBorder="1"/>
    <xf numFmtId="0" fontId="22" fillId="0" borderId="3" xfId="2" applyFont="1" applyBorder="1"/>
    <xf numFmtId="0" fontId="23" fillId="0" borderId="4" xfId="2" applyFont="1" applyBorder="1"/>
    <xf numFmtId="0" fontId="22" fillId="0" borderId="5" xfId="2" applyFont="1" applyBorder="1"/>
    <xf numFmtId="0" fontId="23" fillId="0" borderId="6" xfId="2" applyFont="1" applyBorder="1"/>
    <xf numFmtId="0" fontId="22" fillId="0" borderId="7" xfId="2" applyFont="1" applyBorder="1"/>
    <xf numFmtId="0" fontId="22" fillId="0" borderId="8" xfId="2" applyFont="1" applyBorder="1"/>
    <xf numFmtId="0" fontId="23" fillId="0" borderId="9" xfId="2" applyFont="1" applyBorder="1"/>
    <xf numFmtId="0" fontId="22" fillId="0" borderId="10" xfId="2" applyFont="1" applyBorder="1"/>
    <xf numFmtId="0" fontId="22" fillId="0" borderId="11" xfId="2" applyFont="1" applyBorder="1"/>
    <xf numFmtId="0" fontId="23" fillId="0" borderId="12" xfId="2" applyFont="1" applyBorder="1"/>
    <xf numFmtId="0" fontId="22" fillId="0" borderId="1" xfId="2" applyFont="1" applyBorder="1" applyAlignment="1">
      <alignment horizontal="left"/>
    </xf>
    <xf numFmtId="0" fontId="22" fillId="0" borderId="5" xfId="2" applyFont="1" applyBorder="1" applyAlignment="1">
      <alignment horizontal="left"/>
    </xf>
    <xf numFmtId="0" fontId="22" fillId="0" borderId="13" xfId="2" applyFont="1" applyBorder="1"/>
    <xf numFmtId="0" fontId="22" fillId="0" borderId="14" xfId="2" applyFont="1" applyBorder="1"/>
    <xf numFmtId="0" fontId="24" fillId="2" borderId="15" xfId="2" applyFont="1" applyFill="1" applyBorder="1"/>
    <xf numFmtId="0" fontId="24" fillId="2" borderId="16" xfId="2" applyFont="1" applyFill="1" applyBorder="1"/>
    <xf numFmtId="0" fontId="24" fillId="2" borderId="16" xfId="2" applyFont="1" applyFill="1" applyBorder="1" applyAlignment="1">
      <alignment wrapText="1"/>
    </xf>
    <xf numFmtId="0" fontId="23" fillId="0" borderId="1" xfId="2" applyFont="1" applyBorder="1" applyAlignment="1">
      <alignment vertical="center"/>
    </xf>
    <xf numFmtId="0" fontId="23" fillId="0" borderId="17" xfId="2" applyFont="1" applyBorder="1" applyAlignment="1">
      <alignment horizontal="center"/>
    </xf>
    <xf numFmtId="0" fontId="23" fillId="0" borderId="6" xfId="2" applyFont="1" applyBorder="1" applyAlignment="1">
      <alignment wrapText="1"/>
    </xf>
    <xf numFmtId="0" fontId="22" fillId="0" borderId="6" xfId="2" applyFont="1" applyBorder="1" applyAlignment="1">
      <alignment wrapText="1"/>
    </xf>
    <xf numFmtId="0" fontId="23" fillId="0" borderId="2" xfId="2" applyFont="1" applyBorder="1" applyAlignment="1">
      <alignment vertical="center"/>
    </xf>
    <xf numFmtId="0" fontId="23" fillId="0" borderId="18" xfId="2" applyFont="1" applyBorder="1" applyAlignment="1">
      <alignment horizontal="center" vertical="center"/>
    </xf>
    <xf numFmtId="0" fontId="23" fillId="0" borderId="1" xfId="2" applyFont="1" applyBorder="1"/>
    <xf numFmtId="0" fontId="23" fillId="0" borderId="2" xfId="2" applyFont="1" applyBorder="1"/>
    <xf numFmtId="0" fontId="23" fillId="0" borderId="18" xfId="2" applyFont="1" applyBorder="1" applyAlignment="1">
      <alignment horizontal="center"/>
    </xf>
    <xf numFmtId="0" fontId="23" fillId="0" borderId="4" xfId="2" applyFont="1" applyBorder="1" applyAlignment="1">
      <alignment wrapText="1"/>
    </xf>
    <xf numFmtId="0" fontId="23" fillId="0" borderId="19" xfId="2" applyFont="1" applyBorder="1"/>
    <xf numFmtId="0" fontId="23" fillId="0" borderId="20" xfId="2" applyFont="1" applyBorder="1" applyAlignment="1">
      <alignment horizontal="center"/>
    </xf>
    <xf numFmtId="0" fontId="25" fillId="2" borderId="15" xfId="2" applyFont="1" applyFill="1" applyBorder="1"/>
    <xf numFmtId="0" fontId="25" fillId="2" borderId="16" xfId="2" applyFont="1" applyFill="1" applyBorder="1" applyAlignment="1">
      <alignment horizontal="center" wrapText="1"/>
    </xf>
    <xf numFmtId="0" fontId="23" fillId="0" borderId="19" xfId="2" applyFont="1" applyBorder="1" applyAlignment="1">
      <alignment vertical="center"/>
    </xf>
    <xf numFmtId="0" fontId="22" fillId="0" borderId="21" xfId="2" applyFont="1" applyBorder="1" applyAlignment="1">
      <alignment wrapText="1"/>
    </xf>
    <xf numFmtId="0" fontId="26" fillId="0" borderId="0" xfId="4" applyFont="1"/>
    <xf numFmtId="0" fontId="24" fillId="0" borderId="0" xfId="2" applyFont="1"/>
    <xf numFmtId="0" fontId="24" fillId="0" borderId="0" xfId="2" applyFont="1" applyAlignment="1">
      <alignment wrapText="1"/>
    </xf>
    <xf numFmtId="0" fontId="27" fillId="0" borderId="0" xfId="2" applyFont="1"/>
    <xf numFmtId="0" fontId="22" fillId="0" borderId="22" xfId="2" applyFont="1" applyBorder="1"/>
    <xf numFmtId="0" fontId="23" fillId="0" borderId="4" xfId="2" applyFont="1" applyBorder="1" applyAlignment="1">
      <alignment horizontal="left" vertical="center" wrapText="1"/>
    </xf>
    <xf numFmtId="3" fontId="17" fillId="0" borderId="23" xfId="4" applyNumberFormat="1" applyBorder="1"/>
    <xf numFmtId="0" fontId="24" fillId="3" borderId="15" xfId="2" applyFont="1" applyFill="1" applyBorder="1"/>
    <xf numFmtId="0" fontId="24" fillId="3" borderId="16" xfId="2" applyFont="1" applyFill="1" applyBorder="1"/>
    <xf numFmtId="0" fontId="24" fillId="3" borderId="16" xfId="2" applyFont="1" applyFill="1" applyBorder="1" applyAlignment="1">
      <alignment wrapText="1"/>
    </xf>
    <xf numFmtId="3" fontId="24" fillId="3" borderId="24" xfId="2" applyNumberFormat="1" applyFont="1" applyFill="1" applyBorder="1" applyAlignment="1">
      <alignment wrapText="1"/>
    </xf>
    <xf numFmtId="3" fontId="19" fillId="3" borderId="24" xfId="4" applyNumberFormat="1" applyFont="1" applyFill="1" applyBorder="1"/>
    <xf numFmtId="0" fontId="24" fillId="4" borderId="25" xfId="2" applyFont="1" applyFill="1" applyBorder="1"/>
    <xf numFmtId="0" fontId="24" fillId="4" borderId="26" xfId="2" applyFont="1" applyFill="1" applyBorder="1"/>
    <xf numFmtId="0" fontId="24" fillId="4" borderId="26" xfId="2" applyFont="1" applyFill="1" applyBorder="1" applyAlignment="1">
      <alignment wrapText="1"/>
    </xf>
    <xf numFmtId="3" fontId="25" fillId="4" borderId="27" xfId="2" applyNumberFormat="1" applyFont="1" applyFill="1" applyBorder="1" applyAlignment="1">
      <alignment horizontal="right" wrapText="1"/>
    </xf>
    <xf numFmtId="3" fontId="25" fillId="3" borderId="24" xfId="2" applyNumberFormat="1" applyFont="1" applyFill="1" applyBorder="1" applyAlignment="1">
      <alignment horizontal="right" wrapText="1"/>
    </xf>
    <xf numFmtId="3" fontId="24" fillId="3" borderId="24" xfId="2" applyNumberFormat="1" applyFont="1" applyFill="1" applyBorder="1" applyAlignment="1">
      <alignment horizontal="right" wrapText="1"/>
    </xf>
    <xf numFmtId="0" fontId="24" fillId="3" borderId="28" xfId="2" applyFont="1" applyFill="1" applyBorder="1"/>
    <xf numFmtId="0" fontId="24" fillId="3" borderId="29" xfId="2" applyFont="1" applyFill="1" applyBorder="1"/>
    <xf numFmtId="0" fontId="24" fillId="3" borderId="29" xfId="2" applyFont="1" applyFill="1" applyBorder="1" applyAlignment="1">
      <alignment wrapText="1"/>
    </xf>
    <xf numFmtId="3" fontId="24" fillId="3" borderId="30" xfId="2" applyNumberFormat="1" applyFont="1" applyFill="1" applyBorder="1" applyAlignment="1">
      <alignment wrapText="1"/>
    </xf>
    <xf numFmtId="0" fontId="25" fillId="3" borderId="15" xfId="2" applyFont="1" applyFill="1" applyBorder="1" applyAlignment="1">
      <alignment horizontal="left"/>
    </xf>
    <xf numFmtId="0" fontId="25" fillId="3" borderId="16" xfId="2" applyFont="1" applyFill="1" applyBorder="1" applyAlignment="1">
      <alignment horizontal="center" wrapText="1"/>
    </xf>
    <xf numFmtId="0" fontId="25" fillId="3" borderId="16" xfId="2" applyFont="1" applyFill="1" applyBorder="1" applyAlignment="1">
      <alignment wrapText="1"/>
    </xf>
    <xf numFmtId="3" fontId="25" fillId="3" borderId="24" xfId="2" applyNumberFormat="1" applyFont="1" applyFill="1" applyBorder="1" applyAlignment="1">
      <alignment horizontal="right"/>
    </xf>
    <xf numFmtId="0" fontId="25" fillId="4" borderId="15" xfId="2" applyFont="1" applyFill="1" applyBorder="1"/>
    <xf numFmtId="0" fontId="25" fillId="4" borderId="16" xfId="2" applyFont="1" applyFill="1" applyBorder="1" applyAlignment="1">
      <alignment horizontal="center" wrapText="1"/>
    </xf>
    <xf numFmtId="0" fontId="25" fillId="4" borderId="16" xfId="2" applyFont="1" applyFill="1" applyBorder="1" applyAlignment="1">
      <alignment wrapText="1"/>
    </xf>
    <xf numFmtId="3" fontId="25" fillId="4" borderId="24" xfId="2" applyNumberFormat="1" applyFont="1" applyFill="1" applyBorder="1" applyAlignment="1">
      <alignment horizontal="right"/>
    </xf>
    <xf numFmtId="0" fontId="25" fillId="3" borderId="15" xfId="2" applyFont="1" applyFill="1" applyBorder="1"/>
    <xf numFmtId="0" fontId="22" fillId="0" borderId="31" xfId="2" applyFont="1" applyBorder="1" applyAlignment="1">
      <alignment horizontal="center" vertical="center" wrapText="1"/>
    </xf>
    <xf numFmtId="0" fontId="23" fillId="0" borderId="32" xfId="2" applyFont="1" applyBorder="1"/>
    <xf numFmtId="0" fontId="23" fillId="0" borderId="33" xfId="2" applyFont="1" applyBorder="1" applyAlignment="1">
      <alignment horizontal="center" wrapText="1"/>
    </xf>
    <xf numFmtId="0" fontId="23" fillId="0" borderId="0" xfId="2" applyFont="1" applyAlignment="1">
      <alignment wrapText="1"/>
    </xf>
    <xf numFmtId="0" fontId="23" fillId="0" borderId="34" xfId="2" applyFont="1" applyBorder="1"/>
    <xf numFmtId="0" fontId="23" fillId="0" borderId="31" xfId="2" applyFont="1" applyBorder="1" applyAlignment="1">
      <alignment horizontal="center" wrapText="1"/>
    </xf>
    <xf numFmtId="0" fontId="23" fillId="0" borderId="16" xfId="2" applyFont="1" applyBorder="1" applyAlignment="1">
      <alignment wrapText="1"/>
    </xf>
    <xf numFmtId="0" fontId="23" fillId="0" borderId="34" xfId="2" applyFont="1" applyBorder="1" applyAlignment="1">
      <alignment horizontal="left"/>
    </xf>
    <xf numFmtId="0" fontId="22" fillId="0" borderId="34" xfId="2" applyFont="1" applyBorder="1" applyAlignment="1">
      <alignment horizontal="left" vertical="center" wrapText="1"/>
    </xf>
    <xf numFmtId="0" fontId="22" fillId="0" borderId="35" xfId="2" applyFont="1" applyBorder="1"/>
    <xf numFmtId="0" fontId="23" fillId="0" borderId="6" xfId="2" applyFont="1" applyBorder="1" applyAlignment="1">
      <alignment vertical="center"/>
    </xf>
    <xf numFmtId="0" fontId="23" fillId="0" borderId="13" xfId="2" applyFont="1" applyBorder="1" applyAlignment="1">
      <alignment vertical="center"/>
    </xf>
    <xf numFmtId="0" fontId="23" fillId="0" borderId="35" xfId="2" applyFont="1" applyBorder="1" applyAlignment="1">
      <alignment horizontal="center" vertical="center"/>
    </xf>
    <xf numFmtId="0" fontId="23" fillId="0" borderId="17" xfId="2" applyFont="1" applyBorder="1" applyAlignment="1">
      <alignment horizontal="center" vertical="center"/>
    </xf>
    <xf numFmtId="0" fontId="23" fillId="0" borderId="36" xfId="2" applyFont="1" applyBorder="1" applyAlignment="1">
      <alignment horizontal="center" wrapText="1"/>
    </xf>
    <xf numFmtId="0" fontId="26" fillId="0" borderId="0" xfId="4" applyFont="1" applyAlignment="1">
      <alignment horizontal="center"/>
    </xf>
    <xf numFmtId="0" fontId="21" fillId="0" borderId="16" xfId="2" applyFont="1" applyBorder="1" applyAlignment="1">
      <alignment wrapText="1"/>
    </xf>
    <xf numFmtId="0" fontId="23" fillId="0" borderId="22" xfId="2" applyFont="1" applyBorder="1" applyAlignment="1">
      <alignment horizontal="center"/>
    </xf>
    <xf numFmtId="0" fontId="21" fillId="0" borderId="37" xfId="2" applyFont="1" applyBorder="1" applyAlignment="1">
      <alignment wrapText="1"/>
    </xf>
    <xf numFmtId="0" fontId="22" fillId="0" borderId="17" xfId="2" applyFont="1" applyBorder="1" applyAlignment="1">
      <alignment horizontal="center"/>
    </xf>
    <xf numFmtId="0" fontId="25" fillId="0" borderId="0" xfId="2" applyFont="1"/>
    <xf numFmtId="0" fontId="25" fillId="0" borderId="0" xfId="2" applyFont="1" applyAlignment="1">
      <alignment horizontal="center" wrapText="1"/>
    </xf>
    <xf numFmtId="0" fontId="25" fillId="0" borderId="0" xfId="2" applyFont="1" applyAlignment="1">
      <alignment wrapText="1"/>
    </xf>
    <xf numFmtId="3" fontId="25" fillId="0" borderId="0" xfId="2" applyNumberFormat="1" applyFont="1" applyAlignment="1">
      <alignment horizontal="right"/>
    </xf>
    <xf numFmtId="0" fontId="22" fillId="0" borderId="1" xfId="2" applyFont="1" applyBorder="1" applyAlignment="1">
      <alignment vertical="center"/>
    </xf>
    <xf numFmtId="0" fontId="22" fillId="0" borderId="17" xfId="2" applyFont="1" applyBorder="1"/>
    <xf numFmtId="0" fontId="23" fillId="0" borderId="38" xfId="2" applyFont="1" applyBorder="1"/>
    <xf numFmtId="0" fontId="23" fillId="0" borderId="39" xfId="2" applyFont="1" applyBorder="1"/>
    <xf numFmtId="0" fontId="19" fillId="0" borderId="0" xfId="4" applyFont="1"/>
    <xf numFmtId="3" fontId="19" fillId="0" borderId="0" xfId="4" applyNumberFormat="1" applyFont="1"/>
    <xf numFmtId="0" fontId="28" fillId="0" borderId="0" xfId="0" applyFont="1"/>
    <xf numFmtId="0" fontId="29" fillId="0" borderId="0" xfId="0" applyFont="1"/>
    <xf numFmtId="0" fontId="30" fillId="0" borderId="0" xfId="0" applyFont="1"/>
    <xf numFmtId="0" fontId="23" fillId="0" borderId="0" xfId="0" applyFont="1"/>
    <xf numFmtId="0" fontId="24" fillId="0" borderId="0" xfId="0" applyFont="1" applyAlignment="1">
      <alignment vertical="center"/>
    </xf>
    <xf numFmtId="3" fontId="25" fillId="0" borderId="0" xfId="0" applyNumberFormat="1" applyFont="1" applyAlignment="1">
      <alignment horizontal="right" vertical="center"/>
    </xf>
    <xf numFmtId="3" fontId="22" fillId="0" borderId="40" xfId="0" applyNumberFormat="1" applyFont="1" applyBorder="1" applyAlignment="1">
      <alignment horizontal="right"/>
    </xf>
    <xf numFmtId="3" fontId="22" fillId="0" borderId="5" xfId="0" applyNumberFormat="1" applyFont="1" applyBorder="1" applyAlignment="1">
      <alignment horizontal="right"/>
    </xf>
    <xf numFmtId="0" fontId="24" fillId="5" borderId="34" xfId="2" applyFont="1" applyFill="1" applyBorder="1" applyAlignment="1">
      <alignment horizontal="center" vertical="center" wrapText="1"/>
    </xf>
    <xf numFmtId="0" fontId="24" fillId="5" borderId="16" xfId="2" applyFont="1" applyFill="1" applyBorder="1" applyAlignment="1">
      <alignment horizontal="center" vertical="center" wrapText="1"/>
    </xf>
    <xf numFmtId="0" fontId="24" fillId="5" borderId="41" xfId="2" applyFont="1" applyFill="1" applyBorder="1" applyAlignment="1">
      <alignment horizontal="center" vertical="center" wrapText="1"/>
    </xf>
    <xf numFmtId="0" fontId="24" fillId="5" borderId="42" xfId="2" applyFont="1" applyFill="1" applyBorder="1" applyAlignment="1">
      <alignment horizontal="center" vertical="center" wrapText="1"/>
    </xf>
    <xf numFmtId="0" fontId="22" fillId="0" borderId="39" xfId="2" applyFont="1" applyBorder="1" applyAlignment="1">
      <alignment vertical="center"/>
    </xf>
    <xf numFmtId="0" fontId="22" fillId="0" borderId="43" xfId="2" applyFont="1" applyBorder="1"/>
    <xf numFmtId="0" fontId="23" fillId="0" borderId="5" xfId="2" applyFont="1" applyBorder="1" applyAlignment="1">
      <alignment wrapText="1"/>
    </xf>
    <xf numFmtId="0" fontId="22" fillId="0" borderId="44" xfId="2" applyFont="1" applyBorder="1"/>
    <xf numFmtId="0" fontId="22" fillId="0" borderId="45" xfId="2" applyFont="1" applyBorder="1"/>
    <xf numFmtId="49" fontId="22" fillId="0" borderId="29" xfId="2" applyNumberFormat="1" applyFont="1" applyBorder="1" applyAlignment="1">
      <alignment horizontal="left" vertical="center" wrapText="1"/>
    </xf>
    <xf numFmtId="0" fontId="24" fillId="6" borderId="46" xfId="0" applyFont="1" applyFill="1" applyBorder="1" applyAlignment="1">
      <alignment horizontal="left" indent="1"/>
    </xf>
    <xf numFmtId="0" fontId="24" fillId="6" borderId="47" xfId="2" applyFont="1" applyFill="1" applyBorder="1" applyAlignment="1">
      <alignment horizontal="left" indent="1"/>
    </xf>
    <xf numFmtId="0" fontId="24" fillId="6" borderId="47" xfId="0" applyFont="1" applyFill="1" applyBorder="1" applyAlignment="1">
      <alignment horizontal="left" indent="1"/>
    </xf>
    <xf numFmtId="0" fontId="24" fillId="6" borderId="23" xfId="0" applyFont="1" applyFill="1" applyBorder="1" applyAlignment="1">
      <alignment horizontal="left" indent="1"/>
    </xf>
    <xf numFmtId="0" fontId="26" fillId="0" borderId="0" xfId="4" applyFont="1" applyAlignment="1">
      <alignment horizontal="left"/>
    </xf>
    <xf numFmtId="0" fontId="24" fillId="5" borderId="48" xfId="0" applyFont="1" applyFill="1" applyBorder="1" applyAlignment="1">
      <alignment horizontal="center" vertical="center" wrapText="1"/>
    </xf>
    <xf numFmtId="3" fontId="22" fillId="0" borderId="6" xfId="0" applyNumberFormat="1" applyFont="1" applyBorder="1" applyAlignment="1">
      <alignment horizontal="right"/>
    </xf>
    <xf numFmtId="3" fontId="22" fillId="0" borderId="14" xfId="0" applyNumberFormat="1" applyFont="1" applyBorder="1" applyAlignment="1">
      <alignment horizontal="right"/>
    </xf>
    <xf numFmtId="0" fontId="23" fillId="0" borderId="49" xfId="2" applyFont="1" applyBorder="1" applyAlignment="1">
      <alignment wrapText="1"/>
    </xf>
    <xf numFmtId="0" fontId="23" fillId="0" borderId="0" xfId="0" applyFont="1" applyAlignment="1">
      <alignment horizontal="right"/>
    </xf>
    <xf numFmtId="3" fontId="17" fillId="0" borderId="30" xfId="4" applyNumberFormat="1" applyBorder="1" applyAlignment="1">
      <alignment horizontal="right" vertical="center" wrapText="1"/>
    </xf>
    <xf numFmtId="3" fontId="23" fillId="0" borderId="50" xfId="2" applyNumberFormat="1" applyFont="1" applyBorder="1" applyAlignment="1">
      <alignment horizontal="right"/>
    </xf>
    <xf numFmtId="0" fontId="23" fillId="0" borderId="13" xfId="2" applyFont="1" applyBorder="1"/>
    <xf numFmtId="0" fontId="23" fillId="0" borderId="35" xfId="2" applyFont="1" applyBorder="1" applyAlignment="1">
      <alignment horizontal="center"/>
    </xf>
    <xf numFmtId="0" fontId="23" fillId="0" borderId="14" xfId="2" applyFont="1" applyBorder="1" applyAlignment="1">
      <alignment wrapText="1"/>
    </xf>
    <xf numFmtId="3" fontId="23" fillId="0" borderId="23" xfId="4" applyNumberFormat="1" applyFont="1" applyBorder="1"/>
    <xf numFmtId="3" fontId="19" fillId="7" borderId="47" xfId="4" applyNumberFormat="1" applyFont="1" applyFill="1" applyBorder="1"/>
    <xf numFmtId="3" fontId="25" fillId="7" borderId="30" xfId="2" applyNumberFormat="1" applyFont="1" applyFill="1" applyBorder="1" applyAlignment="1">
      <alignment horizontal="right"/>
    </xf>
    <xf numFmtId="0" fontId="22" fillId="0" borderId="38" xfId="2" applyFont="1" applyBorder="1"/>
    <xf numFmtId="0" fontId="31" fillId="0" borderId="0" xfId="0" applyFont="1"/>
    <xf numFmtId="0" fontId="23" fillId="0" borderId="0" xfId="0" applyFont="1" applyAlignment="1">
      <alignment horizontal="right" vertical="center"/>
    </xf>
    <xf numFmtId="4" fontId="23" fillId="8" borderId="51" xfId="0" applyNumberFormat="1" applyFont="1" applyFill="1" applyBorder="1" applyAlignment="1">
      <alignment vertical="center"/>
    </xf>
    <xf numFmtId="4" fontId="23" fillId="8" borderId="31" xfId="0" applyNumberFormat="1" applyFont="1" applyFill="1" applyBorder="1" applyAlignment="1">
      <alignment vertical="center"/>
    </xf>
    <xf numFmtId="4" fontId="23" fillId="8" borderId="48" xfId="0" applyNumberFormat="1" applyFont="1" applyFill="1" applyBorder="1" applyAlignment="1">
      <alignment vertical="center"/>
    </xf>
    <xf numFmtId="4" fontId="23" fillId="9" borderId="35" xfId="0" applyNumberFormat="1" applyFont="1" applyFill="1" applyBorder="1" applyAlignment="1">
      <alignment vertical="center"/>
    </xf>
    <xf numFmtId="4" fontId="23" fillId="9" borderId="52" xfId="0" applyNumberFormat="1" applyFont="1" applyFill="1" applyBorder="1" applyAlignment="1">
      <alignment vertical="center"/>
    </xf>
    <xf numFmtId="4" fontId="23" fillId="9" borderId="53" xfId="0" applyNumberFormat="1" applyFont="1" applyFill="1" applyBorder="1" applyAlignment="1">
      <alignment vertical="center"/>
    </xf>
    <xf numFmtId="4" fontId="23" fillId="9" borderId="17" xfId="0" applyNumberFormat="1" applyFont="1" applyFill="1" applyBorder="1" applyAlignment="1">
      <alignment vertical="center"/>
    </xf>
    <xf numFmtId="4" fontId="23" fillId="9" borderId="54" xfId="0" applyNumberFormat="1" applyFont="1" applyFill="1" applyBorder="1" applyAlignment="1">
      <alignment vertical="center"/>
    </xf>
    <xf numFmtId="4" fontId="23" fillId="9" borderId="55" xfId="0" applyNumberFormat="1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4" fontId="19" fillId="0" borderId="24" xfId="4" applyNumberFormat="1" applyFont="1" applyBorder="1" applyAlignment="1">
      <alignment horizontal="right" vertical="center" wrapText="1"/>
    </xf>
    <xf numFmtId="4" fontId="19" fillId="0" borderId="51" xfId="4" applyNumberFormat="1" applyFont="1" applyBorder="1" applyAlignment="1">
      <alignment vertical="center"/>
    </xf>
    <xf numFmtId="4" fontId="19" fillId="0" borderId="31" xfId="4" applyNumberFormat="1" applyFont="1" applyBorder="1" applyAlignment="1">
      <alignment vertical="center"/>
    </xf>
    <xf numFmtId="4" fontId="19" fillId="0" borderId="48" xfId="4" applyNumberFormat="1" applyFont="1" applyBorder="1" applyAlignment="1">
      <alignment vertical="center"/>
    </xf>
    <xf numFmtId="10" fontId="23" fillId="0" borderId="24" xfId="8" applyNumberFormat="1" applyFont="1" applyFill="1" applyBorder="1" applyAlignment="1">
      <alignment horizontal="right" vertical="center"/>
    </xf>
    <xf numFmtId="10" fontId="23" fillId="9" borderId="51" xfId="8" applyNumberFormat="1" applyFont="1" applyFill="1" applyBorder="1" applyAlignment="1">
      <alignment vertical="center"/>
    </xf>
    <xf numFmtId="10" fontId="23" fillId="9" borderId="31" xfId="8" applyNumberFormat="1" applyFont="1" applyFill="1" applyBorder="1" applyAlignment="1">
      <alignment vertical="center"/>
    </xf>
    <xf numFmtId="10" fontId="23" fillId="9" borderId="22" xfId="8" applyNumberFormat="1" applyFont="1" applyFill="1" applyBorder="1" applyAlignment="1">
      <alignment vertical="center"/>
    </xf>
    <xf numFmtId="10" fontId="23" fillId="9" borderId="56" xfId="8" applyNumberFormat="1" applyFont="1" applyFill="1" applyBorder="1" applyAlignment="1">
      <alignment vertical="center"/>
    </xf>
    <xf numFmtId="0" fontId="2" fillId="0" borderId="0" xfId="0" applyFont="1"/>
    <xf numFmtId="0" fontId="25" fillId="5" borderId="24" xfId="2" applyFont="1" applyFill="1" applyBorder="1" applyAlignment="1">
      <alignment horizontal="center" vertical="center"/>
    </xf>
    <xf numFmtId="0" fontId="19" fillId="5" borderId="24" xfId="2" applyFont="1" applyFill="1" applyBorder="1" applyAlignment="1">
      <alignment horizontal="center" vertical="center"/>
    </xf>
    <xf numFmtId="0" fontId="19" fillId="10" borderId="51" xfId="2" applyFont="1" applyFill="1" applyBorder="1" applyAlignment="1">
      <alignment horizontal="center" vertical="center"/>
    </xf>
    <xf numFmtId="0" fontId="19" fillId="10" borderId="31" xfId="2" applyFont="1" applyFill="1" applyBorder="1" applyAlignment="1">
      <alignment horizontal="center" vertical="center"/>
    </xf>
    <xf numFmtId="0" fontId="19" fillId="10" borderId="48" xfId="2" applyFont="1" applyFill="1" applyBorder="1" applyAlignment="1">
      <alignment horizontal="center" vertical="center"/>
    </xf>
    <xf numFmtId="0" fontId="23" fillId="0" borderId="23" xfId="2" applyFont="1" applyBorder="1" applyAlignment="1">
      <alignment horizontal="left" vertical="center"/>
    </xf>
    <xf numFmtId="3" fontId="23" fillId="0" borderId="46" xfId="2" applyNumberFormat="1" applyFont="1" applyBorder="1" applyAlignment="1">
      <alignment vertical="center"/>
    </xf>
    <xf numFmtId="3" fontId="23" fillId="0" borderId="23" xfId="2" applyNumberFormat="1" applyFont="1" applyBorder="1" applyAlignment="1">
      <alignment vertical="center"/>
    </xf>
    <xf numFmtId="0" fontId="23" fillId="0" borderId="47" xfId="2" applyFont="1" applyBorder="1" applyAlignment="1">
      <alignment vertical="center"/>
    </xf>
    <xf numFmtId="3" fontId="23" fillId="0" borderId="47" xfId="2" applyNumberFormat="1" applyFont="1" applyBorder="1" applyAlignment="1">
      <alignment vertical="center"/>
    </xf>
    <xf numFmtId="3" fontId="23" fillId="0" borderId="17" xfId="2" applyNumberFormat="1" applyFont="1" applyBorder="1" applyAlignment="1">
      <alignment vertical="center"/>
    </xf>
    <xf numFmtId="3" fontId="23" fillId="0" borderId="54" xfId="2" applyNumberFormat="1" applyFont="1" applyBorder="1" applyAlignment="1">
      <alignment vertical="center"/>
    </xf>
    <xf numFmtId="10" fontId="23" fillId="0" borderId="47" xfId="8" applyNumberFormat="1" applyFont="1" applyFill="1" applyBorder="1" applyAlignment="1">
      <alignment vertical="center"/>
    </xf>
    <xf numFmtId="10" fontId="23" fillId="0" borderId="17" xfId="8" applyNumberFormat="1" applyFont="1" applyFill="1" applyBorder="1" applyAlignment="1">
      <alignment vertical="center"/>
    </xf>
    <xf numFmtId="0" fontId="23" fillId="0" borderId="57" xfId="2" applyFont="1" applyBorder="1" applyAlignment="1">
      <alignment vertical="center"/>
    </xf>
    <xf numFmtId="0" fontId="19" fillId="10" borderId="34" xfId="2" applyFont="1" applyFill="1" applyBorder="1" applyAlignment="1">
      <alignment horizontal="center" vertical="center"/>
    </xf>
    <xf numFmtId="3" fontId="23" fillId="0" borderId="13" xfId="2" applyNumberFormat="1" applyFont="1" applyBorder="1" applyAlignment="1">
      <alignment vertical="center"/>
    </xf>
    <xf numFmtId="3" fontId="23" fillId="0" borderId="35" xfId="2" applyNumberFormat="1" applyFont="1" applyBorder="1" applyAlignment="1">
      <alignment vertical="center"/>
    </xf>
    <xf numFmtId="3" fontId="23" fillId="0" borderId="52" xfId="2" applyNumberFormat="1" applyFont="1" applyBorder="1" applyAlignment="1">
      <alignment vertical="center"/>
    </xf>
    <xf numFmtId="3" fontId="23" fillId="0" borderId="1" xfId="2" applyNumberFormat="1" applyFont="1" applyBorder="1" applyAlignment="1">
      <alignment vertical="center"/>
    </xf>
    <xf numFmtId="0" fontId="23" fillId="0" borderId="0" xfId="2" applyFont="1"/>
    <xf numFmtId="10" fontId="23" fillId="0" borderId="39" xfId="8" applyNumberFormat="1" applyFont="1" applyFill="1" applyBorder="1" applyAlignment="1">
      <alignment vertical="center"/>
    </xf>
    <xf numFmtId="0" fontId="28" fillId="0" borderId="0" xfId="2" applyFont="1"/>
    <xf numFmtId="10" fontId="23" fillId="0" borderId="22" xfId="8" applyNumberFormat="1" applyFont="1" applyFill="1" applyBorder="1" applyAlignment="1">
      <alignment vertical="center"/>
    </xf>
    <xf numFmtId="10" fontId="23" fillId="0" borderId="58" xfId="8" applyNumberFormat="1" applyFont="1" applyFill="1" applyBorder="1" applyAlignment="1">
      <alignment vertical="center"/>
    </xf>
    <xf numFmtId="10" fontId="23" fillId="0" borderId="56" xfId="8" applyNumberFormat="1" applyFont="1" applyFill="1" applyBorder="1" applyAlignment="1">
      <alignment vertical="center"/>
    </xf>
    <xf numFmtId="3" fontId="23" fillId="0" borderId="6" xfId="0" applyNumberFormat="1" applyFont="1" applyBorder="1" applyAlignment="1">
      <alignment horizontal="right"/>
    </xf>
    <xf numFmtId="3" fontId="23" fillId="0" borderId="5" xfId="0" applyNumberFormat="1" applyFont="1" applyBorder="1" applyAlignment="1">
      <alignment horizontal="right"/>
    </xf>
    <xf numFmtId="0" fontId="23" fillId="0" borderId="59" xfId="0" applyFont="1" applyBorder="1"/>
    <xf numFmtId="4" fontId="23" fillId="11" borderId="24" xfId="4" applyNumberFormat="1" applyFont="1" applyFill="1" applyBorder="1" applyAlignment="1">
      <alignment horizontal="right" vertical="center" wrapText="1"/>
    </xf>
    <xf numFmtId="10" fontId="23" fillId="0" borderId="0" xfId="8" applyNumberFormat="1" applyFont="1"/>
    <xf numFmtId="4" fontId="23" fillId="12" borderId="17" xfId="0" applyNumberFormat="1" applyFont="1" applyFill="1" applyBorder="1"/>
    <xf numFmtId="4" fontId="23" fillId="12" borderId="54" xfId="0" applyNumberFormat="1" applyFont="1" applyFill="1" applyBorder="1"/>
    <xf numFmtId="2" fontId="18" fillId="0" borderId="0" xfId="8" applyNumberFormat="1" applyFont="1"/>
    <xf numFmtId="2" fontId="23" fillId="0" borderId="0" xfId="8" applyNumberFormat="1" applyFont="1"/>
    <xf numFmtId="0" fontId="32" fillId="0" borderId="0" xfId="2" applyFont="1"/>
    <xf numFmtId="10" fontId="23" fillId="0" borderId="0" xfId="9" applyNumberFormat="1" applyFont="1" applyFill="1" applyBorder="1" applyAlignment="1">
      <alignment vertical="center"/>
    </xf>
    <xf numFmtId="0" fontId="23" fillId="0" borderId="0" xfId="4" applyFont="1"/>
    <xf numFmtId="0" fontId="23" fillId="0" borderId="39" xfId="2" applyFont="1" applyBorder="1" applyAlignment="1">
      <alignment vertical="center"/>
    </xf>
    <xf numFmtId="0" fontId="24" fillId="5" borderId="51" xfId="0" applyFont="1" applyFill="1" applyBorder="1" applyAlignment="1">
      <alignment horizontal="center" vertical="center" wrapText="1"/>
    </xf>
    <xf numFmtId="0" fontId="23" fillId="0" borderId="60" xfId="4" applyFont="1" applyBorder="1"/>
    <xf numFmtId="0" fontId="23" fillId="0" borderId="61" xfId="4" applyFont="1" applyBorder="1"/>
    <xf numFmtId="2" fontId="4" fillId="0" borderId="0" xfId="8" applyNumberFormat="1" applyFont="1"/>
    <xf numFmtId="0" fontId="22" fillId="0" borderId="20" xfId="2" applyFont="1" applyBorder="1"/>
    <xf numFmtId="3" fontId="25" fillId="13" borderId="46" xfId="0" applyNumberFormat="1" applyFont="1" applyFill="1" applyBorder="1"/>
    <xf numFmtId="3" fontId="23" fillId="0" borderId="35" xfId="0" applyNumberFormat="1" applyFont="1" applyBorder="1"/>
    <xf numFmtId="3" fontId="23" fillId="0" borderId="52" xfId="0" applyNumberFormat="1" applyFont="1" applyBorder="1"/>
    <xf numFmtId="3" fontId="25" fillId="13" borderId="47" xfId="0" applyNumberFormat="1" applyFont="1" applyFill="1" applyBorder="1"/>
    <xf numFmtId="3" fontId="23" fillId="0" borderId="17" xfId="0" applyNumberFormat="1" applyFont="1" applyBorder="1"/>
    <xf numFmtId="3" fontId="22" fillId="0" borderId="53" xfId="7" applyNumberFormat="1" applyFont="1" applyBorder="1" applyAlignment="1">
      <alignment horizontal="right" vertical="center" wrapText="1"/>
    </xf>
    <xf numFmtId="3" fontId="23" fillId="0" borderId="54" xfId="0" applyNumberFormat="1" applyFont="1" applyBorder="1"/>
    <xf numFmtId="3" fontId="23" fillId="0" borderId="18" xfId="0" applyNumberFormat="1" applyFont="1" applyBorder="1"/>
    <xf numFmtId="3" fontId="23" fillId="0" borderId="62" xfId="0" applyNumberFormat="1" applyFont="1" applyBorder="1"/>
    <xf numFmtId="3" fontId="22" fillId="0" borderId="0" xfId="0" applyNumberFormat="1" applyFont="1" applyAlignment="1">
      <alignment horizontal="right"/>
    </xf>
    <xf numFmtId="3" fontId="22" fillId="0" borderId="5" xfId="7" applyNumberFormat="1" applyFont="1" applyBorder="1" applyAlignment="1">
      <alignment horizontal="right" vertical="center" wrapText="1"/>
    </xf>
    <xf numFmtId="0" fontId="25" fillId="14" borderId="15" xfId="0" applyFont="1" applyFill="1" applyBorder="1"/>
    <xf numFmtId="3" fontId="25" fillId="14" borderId="24" xfId="0" applyNumberFormat="1" applyFont="1" applyFill="1" applyBorder="1"/>
    <xf numFmtId="3" fontId="17" fillId="0" borderId="46" xfId="4" applyNumberFormat="1" applyBorder="1"/>
    <xf numFmtId="3" fontId="23" fillId="0" borderId="47" xfId="0" applyNumberFormat="1" applyFont="1" applyBorder="1"/>
    <xf numFmtId="0" fontId="23" fillId="0" borderId="0" xfId="2" applyFont="1" applyAlignment="1">
      <alignment horizontal="right"/>
    </xf>
    <xf numFmtId="0" fontId="23" fillId="0" borderId="0" xfId="4" applyFont="1" applyAlignment="1">
      <alignment horizontal="right"/>
    </xf>
    <xf numFmtId="0" fontId="23" fillId="0" borderId="38" xfId="2" applyFont="1" applyBorder="1" applyAlignment="1">
      <alignment vertical="center"/>
    </xf>
    <xf numFmtId="0" fontId="23" fillId="0" borderId="63" xfId="2" applyFont="1" applyBorder="1" applyAlignment="1">
      <alignment vertical="center"/>
    </xf>
    <xf numFmtId="0" fontId="23" fillId="0" borderId="64" xfId="2" applyFont="1" applyBorder="1" applyAlignment="1">
      <alignment horizontal="center" vertical="center"/>
    </xf>
    <xf numFmtId="0" fontId="23" fillId="0" borderId="56" xfId="0" applyFont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5" fillId="0" borderId="33" xfId="0" applyFont="1" applyBorder="1" applyAlignment="1">
      <alignment horizontal="center" vertical="center" wrapText="1"/>
    </xf>
    <xf numFmtId="4" fontId="23" fillId="12" borderId="6" xfId="0" applyNumberFormat="1" applyFont="1" applyFill="1" applyBorder="1"/>
    <xf numFmtId="4" fontId="23" fillId="9" borderId="6" xfId="0" applyNumberFormat="1" applyFont="1" applyFill="1" applyBorder="1" applyAlignment="1">
      <alignment vertical="center"/>
    </xf>
    <xf numFmtId="4" fontId="23" fillId="9" borderId="5" xfId="0" applyNumberFormat="1" applyFont="1" applyFill="1" applyBorder="1" applyAlignment="1">
      <alignment vertical="center"/>
    </xf>
    <xf numFmtId="0" fontId="22" fillId="0" borderId="2" xfId="2" applyFont="1" applyBorder="1" applyAlignment="1">
      <alignment horizontal="left"/>
    </xf>
    <xf numFmtId="0" fontId="22" fillId="0" borderId="3" xfId="2" applyFont="1" applyBorder="1" applyAlignment="1">
      <alignment horizontal="left"/>
    </xf>
    <xf numFmtId="0" fontId="25" fillId="6" borderId="23" xfId="0" applyFont="1" applyFill="1" applyBorder="1" applyAlignment="1">
      <alignment horizontal="left" indent="1"/>
    </xf>
    <xf numFmtId="10" fontId="23" fillId="0" borderId="55" xfId="8" applyNumberFormat="1" applyFont="1" applyFill="1" applyBorder="1" applyAlignment="1">
      <alignment vertical="center"/>
    </xf>
    <xf numFmtId="0" fontId="23" fillId="0" borderId="35" xfId="2" applyFont="1" applyBorder="1"/>
    <xf numFmtId="0" fontId="23" fillId="0" borderId="3" xfId="2" applyFont="1" applyBorder="1"/>
    <xf numFmtId="0" fontId="25" fillId="0" borderId="61" xfId="0" applyFont="1" applyBorder="1" applyAlignment="1">
      <alignment horizontal="center" vertical="center" wrapText="1"/>
    </xf>
    <xf numFmtId="0" fontId="23" fillId="0" borderId="35" xfId="0" applyFont="1" applyBorder="1"/>
    <xf numFmtId="0" fontId="23" fillId="0" borderId="52" xfId="0" applyFont="1" applyBorder="1"/>
    <xf numFmtId="0" fontId="23" fillId="0" borderId="17" xfId="0" applyFont="1" applyBorder="1"/>
    <xf numFmtId="0" fontId="23" fillId="0" borderId="54" xfId="0" applyFont="1" applyBorder="1"/>
    <xf numFmtId="3" fontId="25" fillId="14" borderId="51" xfId="0" applyNumberFormat="1" applyFont="1" applyFill="1" applyBorder="1"/>
    <xf numFmtId="3" fontId="25" fillId="14" borderId="31" xfId="0" applyNumberFormat="1" applyFont="1" applyFill="1" applyBorder="1"/>
    <xf numFmtId="3" fontId="25" fillId="14" borderId="48" xfId="0" applyNumberFormat="1" applyFont="1" applyFill="1" applyBorder="1"/>
    <xf numFmtId="3" fontId="25" fillId="15" borderId="30" xfId="0" applyNumberFormat="1" applyFont="1" applyFill="1" applyBorder="1"/>
    <xf numFmtId="3" fontId="25" fillId="15" borderId="47" xfId="0" applyNumberFormat="1" applyFont="1" applyFill="1" applyBorder="1"/>
    <xf numFmtId="3" fontId="25" fillId="11" borderId="46" xfId="0" applyNumberFormat="1" applyFont="1" applyFill="1" applyBorder="1"/>
    <xf numFmtId="3" fontId="25" fillId="11" borderId="47" xfId="0" applyNumberFormat="1" applyFont="1" applyFill="1" applyBorder="1"/>
    <xf numFmtId="3" fontId="23" fillId="11" borderId="13" xfId="0" applyNumberFormat="1" applyFont="1" applyFill="1" applyBorder="1"/>
    <xf numFmtId="3" fontId="23" fillId="11" borderId="1" xfId="0" applyNumberFormat="1" applyFont="1" applyFill="1" applyBorder="1"/>
    <xf numFmtId="0" fontId="19" fillId="14" borderId="15" xfId="4" applyFont="1" applyFill="1" applyBorder="1"/>
    <xf numFmtId="0" fontId="19" fillId="14" borderId="16" xfId="4" applyFont="1" applyFill="1" applyBorder="1"/>
    <xf numFmtId="0" fontId="24" fillId="14" borderId="24" xfId="0" applyFont="1" applyFill="1" applyBorder="1" applyAlignment="1">
      <alignment vertical="center"/>
    </xf>
    <xf numFmtId="0" fontId="25" fillId="0" borderId="65" xfId="0" applyFont="1" applyBorder="1" applyAlignment="1">
      <alignment horizontal="center" vertical="center" wrapText="1"/>
    </xf>
    <xf numFmtId="0" fontId="23" fillId="0" borderId="58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3" fontId="23" fillId="0" borderId="67" xfId="0" applyNumberFormat="1" applyFont="1" applyBorder="1"/>
    <xf numFmtId="3" fontId="23" fillId="0" borderId="53" xfId="0" applyNumberFormat="1" applyFont="1" applyBorder="1"/>
    <xf numFmtId="3" fontId="23" fillId="0" borderId="68" xfId="0" applyNumberFormat="1" applyFont="1" applyBorder="1"/>
    <xf numFmtId="3" fontId="25" fillId="14" borderId="69" xfId="0" applyNumberFormat="1" applyFont="1" applyFill="1" applyBorder="1"/>
    <xf numFmtId="3" fontId="22" fillId="13" borderId="13" xfId="7" applyNumberFormat="1" applyFont="1" applyFill="1" applyBorder="1" applyAlignment="1">
      <alignment horizontal="right" vertical="center" wrapText="1"/>
    </xf>
    <xf numFmtId="3" fontId="22" fillId="13" borderId="52" xfId="7" applyNumberFormat="1" applyFont="1" applyFill="1" applyBorder="1" applyAlignment="1">
      <alignment horizontal="right" vertical="center" wrapText="1"/>
    </xf>
    <xf numFmtId="3" fontId="22" fillId="13" borderId="1" xfId="7" applyNumberFormat="1" applyFont="1" applyFill="1" applyBorder="1" applyAlignment="1">
      <alignment horizontal="right" vertical="center" wrapText="1"/>
    </xf>
    <xf numFmtId="3" fontId="23" fillId="13" borderId="54" xfId="0" applyNumberFormat="1" applyFont="1" applyFill="1" applyBorder="1"/>
    <xf numFmtId="3" fontId="23" fillId="13" borderId="1" xfId="0" applyNumberFormat="1" applyFont="1" applyFill="1" applyBorder="1"/>
    <xf numFmtId="3" fontId="22" fillId="13" borderId="54" xfId="7" applyNumberFormat="1" applyFont="1" applyFill="1" applyBorder="1" applyAlignment="1">
      <alignment horizontal="right" vertical="center" wrapText="1"/>
    </xf>
    <xf numFmtId="3" fontId="23" fillId="13" borderId="62" xfId="0" applyNumberFormat="1" applyFont="1" applyFill="1" applyBorder="1"/>
    <xf numFmtId="3" fontId="22" fillId="13" borderId="39" xfId="7" applyNumberFormat="1" applyFont="1" applyFill="1" applyBorder="1" applyAlignment="1">
      <alignment horizontal="right" vertical="center" wrapText="1"/>
    </xf>
    <xf numFmtId="3" fontId="23" fillId="13" borderId="2" xfId="0" applyNumberFormat="1" applyFont="1" applyFill="1" applyBorder="1"/>
    <xf numFmtId="3" fontId="22" fillId="13" borderId="62" xfId="7" applyNumberFormat="1" applyFont="1" applyFill="1" applyBorder="1" applyAlignment="1">
      <alignment horizontal="right" vertical="center" wrapText="1"/>
    </xf>
    <xf numFmtId="3" fontId="23" fillId="13" borderId="54" xfId="7" applyNumberFormat="1" applyFont="1" applyFill="1" applyBorder="1" applyAlignment="1">
      <alignment horizontal="right" vertical="center" wrapText="1"/>
    </xf>
    <xf numFmtId="0" fontId="23" fillId="0" borderId="67" xfId="0" applyFont="1" applyBorder="1"/>
    <xf numFmtId="0" fontId="23" fillId="0" borderId="53" xfId="0" applyFont="1" applyBorder="1"/>
    <xf numFmtId="3" fontId="23" fillId="15" borderId="13" xfId="0" applyNumberFormat="1" applyFont="1" applyFill="1" applyBorder="1"/>
    <xf numFmtId="3" fontId="23" fillId="15" borderId="52" xfId="0" applyNumberFormat="1" applyFont="1" applyFill="1" applyBorder="1"/>
    <xf numFmtId="3" fontId="23" fillId="15" borderId="1" xfId="0" applyNumberFormat="1" applyFont="1" applyFill="1" applyBorder="1"/>
    <xf numFmtId="3" fontId="23" fillId="15" borderId="54" xfId="0" applyNumberFormat="1" applyFont="1" applyFill="1" applyBorder="1"/>
    <xf numFmtId="3" fontId="23" fillId="11" borderId="52" xfId="0" applyNumberFormat="1" applyFont="1" applyFill="1" applyBorder="1"/>
    <xf numFmtId="3" fontId="23" fillId="11" borderId="54" xfId="0" applyNumberFormat="1" applyFont="1" applyFill="1" applyBorder="1"/>
    <xf numFmtId="3" fontId="25" fillId="14" borderId="34" xfId="0" applyNumberFormat="1" applyFont="1" applyFill="1" applyBorder="1"/>
    <xf numFmtId="3" fontId="25" fillId="14" borderId="15" xfId="0" applyNumberFormat="1" applyFont="1" applyFill="1" applyBorder="1"/>
    <xf numFmtId="0" fontId="23" fillId="0" borderId="70" xfId="2" applyFont="1" applyBorder="1"/>
    <xf numFmtId="0" fontId="23" fillId="0" borderId="71" xfId="2" applyFont="1" applyBorder="1"/>
    <xf numFmtId="3" fontId="23" fillId="0" borderId="50" xfId="4" applyNumberFormat="1" applyFont="1" applyBorder="1"/>
    <xf numFmtId="3" fontId="23" fillId="0" borderId="47" xfId="4" applyNumberFormat="1" applyFont="1" applyBorder="1" applyAlignment="1">
      <alignment vertical="center"/>
    </xf>
    <xf numFmtId="0" fontId="23" fillId="0" borderId="72" xfId="2" applyFont="1" applyBorder="1"/>
    <xf numFmtId="0" fontId="22" fillId="0" borderId="6" xfId="2" applyFont="1" applyBorder="1"/>
    <xf numFmtId="0" fontId="23" fillId="0" borderId="5" xfId="2" applyFont="1" applyBorder="1"/>
    <xf numFmtId="0" fontId="23" fillId="0" borderId="40" xfId="2" applyFont="1" applyBorder="1" applyAlignment="1">
      <alignment wrapText="1"/>
    </xf>
    <xf numFmtId="0" fontId="23" fillId="0" borderId="14" xfId="2" applyFont="1" applyBorder="1" applyAlignment="1">
      <alignment vertical="center" wrapText="1"/>
    </xf>
    <xf numFmtId="0" fontId="23" fillId="0" borderId="6" xfId="2" applyFont="1" applyBorder="1" applyAlignment="1">
      <alignment vertical="center" wrapText="1"/>
    </xf>
    <xf numFmtId="0" fontId="23" fillId="0" borderId="3" xfId="2" applyFont="1" applyBorder="1" applyAlignment="1">
      <alignment vertical="center" wrapText="1"/>
    </xf>
    <xf numFmtId="0" fontId="23" fillId="0" borderId="66" xfId="4" applyFont="1" applyBorder="1"/>
    <xf numFmtId="0" fontId="23" fillId="0" borderId="66" xfId="2" applyFont="1" applyBorder="1" applyAlignment="1">
      <alignment wrapText="1"/>
    </xf>
    <xf numFmtId="0" fontId="23" fillId="0" borderId="21" xfId="2" applyFont="1" applyBorder="1" applyAlignment="1">
      <alignment wrapText="1"/>
    </xf>
    <xf numFmtId="0" fontId="25" fillId="2" borderId="16" xfId="2" applyFont="1" applyFill="1" applyBorder="1" applyAlignment="1">
      <alignment wrapText="1"/>
    </xf>
    <xf numFmtId="3" fontId="17" fillId="0" borderId="29" xfId="4" applyNumberFormat="1" applyBorder="1" applyAlignment="1">
      <alignment horizontal="right" vertical="center" wrapText="1"/>
    </xf>
    <xf numFmtId="3" fontId="23" fillId="0" borderId="0" xfId="2" applyNumberFormat="1" applyFont="1" applyAlignment="1">
      <alignment horizontal="right"/>
    </xf>
    <xf numFmtId="3" fontId="23" fillId="0" borderId="5" xfId="4" applyNumberFormat="1" applyFont="1" applyBorder="1" applyAlignment="1">
      <alignment vertical="center"/>
    </xf>
    <xf numFmtId="3" fontId="17" fillId="0" borderId="3" xfId="4" applyNumberFormat="1" applyBorder="1"/>
    <xf numFmtId="3" fontId="23" fillId="0" borderId="3" xfId="4" applyNumberFormat="1" applyFont="1" applyBorder="1"/>
    <xf numFmtId="3" fontId="25" fillId="16" borderId="24" xfId="2" applyNumberFormat="1" applyFont="1" applyFill="1" applyBorder="1" applyAlignment="1">
      <alignment horizontal="right"/>
    </xf>
    <xf numFmtId="0" fontId="23" fillId="0" borderId="33" xfId="2" applyFont="1" applyBorder="1" applyAlignment="1">
      <alignment horizontal="center"/>
    </xf>
    <xf numFmtId="3" fontId="25" fillId="14" borderId="16" xfId="0" applyNumberFormat="1" applyFont="1" applyFill="1" applyBorder="1" applyAlignment="1">
      <alignment horizontal="right" vertical="center"/>
    </xf>
    <xf numFmtId="0" fontId="24" fillId="5" borderId="73" xfId="0" applyFont="1" applyFill="1" applyBorder="1" applyAlignment="1">
      <alignment horizontal="center" vertical="center" wrapText="1"/>
    </xf>
    <xf numFmtId="0" fontId="33" fillId="0" borderId="0" xfId="0" applyFont="1"/>
    <xf numFmtId="3" fontId="25" fillId="14" borderId="73" xfId="0" applyNumberFormat="1" applyFont="1" applyFill="1" applyBorder="1" applyAlignment="1">
      <alignment horizontal="right" vertical="center"/>
    </xf>
    <xf numFmtId="0" fontId="23" fillId="0" borderId="0" xfId="2" applyFont="1" applyAlignment="1">
      <alignment vertical="center" wrapText="1"/>
    </xf>
    <xf numFmtId="0" fontId="23" fillId="0" borderId="5" xfId="2" applyFont="1" applyBorder="1" applyAlignment="1">
      <alignment vertical="center" wrapText="1"/>
    </xf>
    <xf numFmtId="166" fontId="23" fillId="0" borderId="0" xfId="8" applyNumberFormat="1" applyFont="1"/>
    <xf numFmtId="0" fontId="22" fillId="0" borderId="74" xfId="2" applyFont="1" applyBorder="1"/>
    <xf numFmtId="3" fontId="23" fillId="0" borderId="47" xfId="0" applyNumberFormat="1" applyFont="1" applyBorder="1" applyAlignment="1">
      <alignment vertical="center"/>
    </xf>
    <xf numFmtId="0" fontId="23" fillId="0" borderId="20" xfId="2" applyFont="1" applyBorder="1"/>
    <xf numFmtId="3" fontId="22" fillId="0" borderId="39" xfId="0" applyNumberFormat="1" applyFont="1" applyBorder="1" applyAlignment="1">
      <alignment horizontal="right"/>
    </xf>
    <xf numFmtId="0" fontId="25" fillId="17" borderId="30" xfId="4" applyFont="1" applyFill="1" applyBorder="1" applyAlignment="1">
      <alignment horizontal="center" vertical="center" wrapText="1"/>
    </xf>
    <xf numFmtId="0" fontId="25" fillId="16" borderId="73" xfId="0" applyFont="1" applyFill="1" applyBorder="1" applyAlignment="1">
      <alignment horizontal="center" vertical="center" wrapText="1"/>
    </xf>
    <xf numFmtId="0" fontId="25" fillId="16" borderId="48" xfId="0" applyFont="1" applyFill="1" applyBorder="1" applyAlignment="1">
      <alignment horizontal="center" vertical="center" wrapText="1"/>
    </xf>
    <xf numFmtId="3" fontId="24" fillId="3" borderId="15" xfId="2" applyNumberFormat="1" applyFont="1" applyFill="1" applyBorder="1" applyAlignment="1">
      <alignment wrapText="1"/>
    </xf>
    <xf numFmtId="0" fontId="23" fillId="0" borderId="5" xfId="5" applyFont="1" applyBorder="1" applyAlignment="1">
      <alignment wrapText="1"/>
    </xf>
    <xf numFmtId="0" fontId="23" fillId="0" borderId="39" xfId="5" applyFont="1" applyBorder="1" applyAlignment="1">
      <alignment vertical="center"/>
    </xf>
    <xf numFmtId="3" fontId="23" fillId="0" borderId="0" xfId="0" applyNumberFormat="1" applyFont="1"/>
    <xf numFmtId="0" fontId="23" fillId="0" borderId="20" xfId="2" applyFont="1" applyBorder="1" applyAlignment="1">
      <alignment horizontal="center" vertical="center"/>
    </xf>
    <xf numFmtId="3" fontId="17" fillId="0" borderId="47" xfId="4" applyNumberFormat="1" applyBorder="1"/>
    <xf numFmtId="3" fontId="23" fillId="0" borderId="55" xfId="0" applyNumberFormat="1" applyFont="1" applyBorder="1"/>
    <xf numFmtId="3" fontId="23" fillId="0" borderId="5" xfId="0" applyNumberFormat="1" applyFont="1" applyBorder="1"/>
    <xf numFmtId="3" fontId="23" fillId="0" borderId="47" xfId="0" applyNumberFormat="1" applyFont="1" applyBorder="1" applyAlignment="1">
      <alignment horizontal="right"/>
    </xf>
    <xf numFmtId="3" fontId="23" fillId="0" borderId="46" xfId="4" applyNumberFormat="1" applyFont="1" applyBorder="1" applyAlignment="1">
      <alignment vertical="center"/>
    </xf>
    <xf numFmtId="3" fontId="23" fillId="0" borderId="57" xfId="4" applyNumberFormat="1" applyFont="1" applyBorder="1" applyAlignment="1">
      <alignment vertical="center"/>
    </xf>
    <xf numFmtId="3" fontId="23" fillId="0" borderId="46" xfId="0" applyNumberFormat="1" applyFont="1" applyBorder="1"/>
    <xf numFmtId="3" fontId="23" fillId="0" borderId="57" xfId="0" applyNumberFormat="1" applyFont="1" applyBorder="1"/>
    <xf numFmtId="3" fontId="23" fillId="0" borderId="24" xfId="4" applyNumberFormat="1" applyFont="1" applyBorder="1" applyAlignment="1">
      <alignment vertical="center"/>
    </xf>
    <xf numFmtId="165" fontId="34" fillId="0" borderId="47" xfId="1" applyNumberFormat="1" applyFont="1" applyBorder="1" applyAlignment="1">
      <alignment horizontal="right" wrapText="1"/>
    </xf>
    <xf numFmtId="165" fontId="34" fillId="18" borderId="47" xfId="1" applyNumberFormat="1" applyFont="1" applyFill="1" applyBorder="1" applyAlignment="1">
      <alignment horizontal="right" vertical="center" wrapText="1"/>
    </xf>
    <xf numFmtId="165" fontId="34" fillId="0" borderId="50" xfId="1" applyNumberFormat="1" applyFont="1" applyBorder="1" applyAlignment="1">
      <alignment horizontal="right" wrapText="1"/>
    </xf>
    <xf numFmtId="3" fontId="23" fillId="0" borderId="23" xfId="0" applyNumberFormat="1" applyFont="1" applyBorder="1"/>
    <xf numFmtId="3" fontId="23" fillId="0" borderId="50" xfId="4" applyNumberFormat="1" applyFont="1" applyBorder="1" applyAlignment="1">
      <alignment vertical="center"/>
    </xf>
    <xf numFmtId="3" fontId="19" fillId="3" borderId="15" xfId="4" applyNumberFormat="1" applyFont="1" applyFill="1" applyBorder="1"/>
    <xf numFmtId="3" fontId="25" fillId="4" borderId="25" xfId="2" applyNumberFormat="1" applyFont="1" applyFill="1" applyBorder="1" applyAlignment="1">
      <alignment horizontal="right" wrapText="1"/>
    </xf>
    <xf numFmtId="3" fontId="25" fillId="3" borderId="15" xfId="2" applyNumberFormat="1" applyFont="1" applyFill="1" applyBorder="1" applyAlignment="1">
      <alignment horizontal="right" wrapText="1"/>
    </xf>
    <xf numFmtId="3" fontId="24" fillId="3" borderId="15" xfId="2" applyNumberFormat="1" applyFont="1" applyFill="1" applyBorder="1" applyAlignment="1">
      <alignment horizontal="right" wrapText="1"/>
    </xf>
    <xf numFmtId="3" fontId="24" fillId="3" borderId="28" xfId="2" applyNumberFormat="1" applyFont="1" applyFill="1" applyBorder="1" applyAlignment="1">
      <alignment wrapText="1"/>
    </xf>
    <xf numFmtId="3" fontId="17" fillId="0" borderId="75" xfId="4" applyNumberFormat="1" applyBorder="1"/>
    <xf numFmtId="3" fontId="22" fillId="0" borderId="72" xfId="0" applyNumberFormat="1" applyFont="1" applyBorder="1" applyAlignment="1">
      <alignment horizontal="right"/>
    </xf>
    <xf numFmtId="3" fontId="23" fillId="0" borderId="39" xfId="0" applyNumberFormat="1" applyFont="1" applyBorder="1" applyAlignment="1">
      <alignment horizontal="right"/>
    </xf>
    <xf numFmtId="3" fontId="25" fillId="14" borderId="15" xfId="0" applyNumberFormat="1" applyFont="1" applyFill="1" applyBorder="1" applyAlignment="1">
      <alignment horizontal="right" vertical="center"/>
    </xf>
    <xf numFmtId="0" fontId="24" fillId="16" borderId="15" xfId="0" applyFont="1" applyFill="1" applyBorder="1" applyAlignment="1">
      <alignment horizontal="center" vertical="center" wrapText="1"/>
    </xf>
    <xf numFmtId="3" fontId="24" fillId="15" borderId="28" xfId="0" applyNumberFormat="1" applyFont="1" applyFill="1" applyBorder="1" applyAlignment="1">
      <alignment horizontal="right"/>
    </xf>
    <xf numFmtId="3" fontId="24" fillId="15" borderId="39" xfId="0" applyNumberFormat="1" applyFont="1" applyFill="1" applyBorder="1" applyAlignment="1">
      <alignment horizontal="right"/>
    </xf>
    <xf numFmtId="3" fontId="25" fillId="15" borderId="39" xfId="0" applyNumberFormat="1" applyFont="1" applyFill="1" applyBorder="1" applyAlignment="1">
      <alignment horizontal="right"/>
    </xf>
    <xf numFmtId="3" fontId="25" fillId="16" borderId="15" xfId="0" applyNumberFormat="1" applyFont="1" applyFill="1" applyBorder="1" applyAlignment="1">
      <alignment horizontal="right" vertical="center"/>
    </xf>
    <xf numFmtId="0" fontId="23" fillId="0" borderId="17" xfId="5" applyFont="1" applyBorder="1" applyAlignment="1">
      <alignment horizontal="center"/>
    </xf>
    <xf numFmtId="3" fontId="22" fillId="0" borderId="76" xfId="0" applyNumberFormat="1" applyFont="1" applyBorder="1" applyAlignment="1">
      <alignment horizontal="right"/>
    </xf>
    <xf numFmtId="3" fontId="17" fillId="0" borderId="23" xfId="8" applyNumberFormat="1" applyFont="1" applyFill="1" applyBorder="1"/>
    <xf numFmtId="3" fontId="23" fillId="0" borderId="59" xfId="0" applyNumberFormat="1" applyFont="1" applyBorder="1" applyAlignment="1">
      <alignment vertical="center"/>
    </xf>
    <xf numFmtId="0" fontId="23" fillId="0" borderId="77" xfId="2" applyFont="1" applyBorder="1" applyAlignment="1">
      <alignment horizontal="center" vertical="center"/>
    </xf>
    <xf numFmtId="0" fontId="23" fillId="0" borderId="33" xfId="2" applyFont="1" applyBorder="1" applyAlignment="1">
      <alignment horizontal="center" vertical="center"/>
    </xf>
    <xf numFmtId="0" fontId="23" fillId="0" borderId="77" xfId="2" applyFont="1" applyBorder="1" applyAlignment="1">
      <alignment horizontal="center"/>
    </xf>
    <xf numFmtId="0" fontId="22" fillId="0" borderId="38" xfId="2" applyFont="1" applyBorder="1" applyAlignment="1">
      <alignment vertical="center"/>
    </xf>
    <xf numFmtId="3" fontId="23" fillId="0" borderId="38" xfId="4" applyNumberFormat="1" applyFont="1" applyBorder="1"/>
    <xf numFmtId="0" fontId="22" fillId="0" borderId="65" xfId="2" applyFont="1" applyBorder="1"/>
    <xf numFmtId="0" fontId="23" fillId="0" borderId="78" xfId="2" applyFont="1" applyBorder="1"/>
    <xf numFmtId="3" fontId="17" fillId="0" borderId="72" xfId="4" applyNumberFormat="1" applyBorder="1"/>
    <xf numFmtId="3" fontId="17" fillId="0" borderId="70" xfId="4" applyNumberFormat="1" applyBorder="1"/>
    <xf numFmtId="3" fontId="17" fillId="0" borderId="39" xfId="4" applyNumberFormat="1" applyBorder="1"/>
    <xf numFmtId="3" fontId="23" fillId="0" borderId="39" xfId="0" applyNumberFormat="1" applyFont="1" applyBorder="1"/>
    <xf numFmtId="3" fontId="23" fillId="0" borderId="70" xfId="4" applyNumberFormat="1" applyFont="1" applyBorder="1"/>
    <xf numFmtId="3" fontId="17" fillId="0" borderId="38" xfId="4" applyNumberFormat="1" applyBorder="1"/>
    <xf numFmtId="3" fontId="23" fillId="0" borderId="72" xfId="4" applyNumberFormat="1" applyFont="1" applyBorder="1" applyAlignment="1">
      <alignment vertical="center"/>
    </xf>
    <xf numFmtId="3" fontId="23" fillId="0" borderId="39" xfId="4" applyNumberFormat="1" applyFont="1" applyBorder="1" applyAlignment="1">
      <alignment vertical="center"/>
    </xf>
    <xf numFmtId="3" fontId="23" fillId="0" borderId="15" xfId="4" applyNumberFormat="1" applyFont="1" applyBorder="1" applyAlignment="1">
      <alignment vertical="center"/>
    </xf>
    <xf numFmtId="3" fontId="23" fillId="0" borderId="39" xfId="0" applyNumberFormat="1" applyFont="1" applyBorder="1" applyAlignment="1">
      <alignment vertical="center"/>
    </xf>
    <xf numFmtId="3" fontId="25" fillId="3" borderId="69" xfId="2" applyNumberFormat="1" applyFont="1" applyFill="1" applyBorder="1" applyAlignment="1">
      <alignment horizontal="right"/>
    </xf>
    <xf numFmtId="3" fontId="25" fillId="4" borderId="69" xfId="2" applyNumberFormat="1" applyFont="1" applyFill="1" applyBorder="1" applyAlignment="1">
      <alignment horizontal="right"/>
    </xf>
    <xf numFmtId="3" fontId="23" fillId="0" borderId="79" xfId="0" applyNumberFormat="1" applyFont="1" applyBorder="1"/>
    <xf numFmtId="3" fontId="25" fillId="7" borderId="80" xfId="2" applyNumberFormat="1" applyFont="1" applyFill="1" applyBorder="1" applyAlignment="1">
      <alignment horizontal="right"/>
    </xf>
    <xf numFmtId="3" fontId="19" fillId="7" borderId="55" xfId="4" applyNumberFormat="1" applyFont="1" applyFill="1" applyBorder="1"/>
    <xf numFmtId="3" fontId="24" fillId="3" borderId="69" xfId="2" applyNumberFormat="1" applyFont="1" applyFill="1" applyBorder="1" applyAlignment="1">
      <alignment wrapText="1"/>
    </xf>
    <xf numFmtId="3" fontId="25" fillId="6" borderId="69" xfId="2" applyNumberFormat="1" applyFont="1" applyFill="1" applyBorder="1" applyAlignment="1">
      <alignment horizontal="right"/>
    </xf>
    <xf numFmtId="3" fontId="19" fillId="6" borderId="69" xfId="4" applyNumberFormat="1" applyFont="1" applyFill="1" applyBorder="1"/>
    <xf numFmtId="3" fontId="17" fillId="0" borderId="28" xfId="4" applyNumberFormat="1" applyBorder="1" applyAlignment="1">
      <alignment horizontal="right" vertical="center" wrapText="1"/>
    </xf>
    <xf numFmtId="3" fontId="23" fillId="0" borderId="38" xfId="2" applyNumberFormat="1" applyFont="1" applyBorder="1" applyAlignment="1">
      <alignment horizontal="right"/>
    </xf>
    <xf numFmtId="3" fontId="23" fillId="0" borderId="70" xfId="0" applyNumberFormat="1" applyFont="1" applyBorder="1"/>
    <xf numFmtId="3" fontId="23" fillId="0" borderId="38" xfId="4" applyNumberFormat="1" applyFont="1" applyBorder="1" applyAlignment="1">
      <alignment vertical="center"/>
    </xf>
    <xf numFmtId="3" fontId="23" fillId="0" borderId="43" xfId="0" applyNumberFormat="1" applyFont="1" applyBorder="1" applyAlignment="1">
      <alignment vertical="center"/>
    </xf>
    <xf numFmtId="3" fontId="23" fillId="0" borderId="70" xfId="4" applyNumberFormat="1" applyFont="1" applyBorder="1" applyAlignment="1">
      <alignment vertical="center"/>
    </xf>
    <xf numFmtId="4" fontId="23" fillId="0" borderId="0" xfId="0" applyNumberFormat="1" applyFont="1"/>
    <xf numFmtId="3" fontId="17" fillId="0" borderId="0" xfId="0" applyNumberFormat="1" applyFont="1"/>
    <xf numFmtId="4" fontId="23" fillId="0" borderId="72" xfId="4" applyNumberFormat="1" applyFont="1" applyBorder="1" applyAlignment="1">
      <alignment horizontal="right" vertical="center" wrapText="1"/>
    </xf>
    <xf numFmtId="4" fontId="23" fillId="0" borderId="39" xfId="4" applyNumberFormat="1" applyFont="1" applyBorder="1" applyAlignment="1">
      <alignment horizontal="right" vertical="center" wrapText="1"/>
    </xf>
    <xf numFmtId="4" fontId="23" fillId="12" borderId="5" xfId="0" applyNumberFormat="1" applyFont="1" applyFill="1" applyBorder="1"/>
    <xf numFmtId="4" fontId="17" fillId="0" borderId="39" xfId="4" applyNumberFormat="1" applyBorder="1" applyAlignment="1">
      <alignment horizontal="right" vertical="center" wrapText="1"/>
    </xf>
    <xf numFmtId="4" fontId="23" fillId="12" borderId="39" xfId="0" applyNumberFormat="1" applyFont="1" applyFill="1" applyBorder="1"/>
    <xf numFmtId="4" fontId="17" fillId="0" borderId="76" xfId="4" applyNumberFormat="1" applyBorder="1" applyAlignment="1">
      <alignment horizontal="right" vertical="center" wrapText="1"/>
    </xf>
    <xf numFmtId="4" fontId="23" fillId="9" borderId="13" xfId="0" applyNumberFormat="1" applyFont="1" applyFill="1" applyBorder="1" applyAlignment="1">
      <alignment vertical="center"/>
    </xf>
    <xf numFmtId="4" fontId="23" fillId="9" borderId="1" xfId="0" applyNumberFormat="1" applyFont="1" applyFill="1" applyBorder="1" applyAlignment="1">
      <alignment vertical="center"/>
    </xf>
    <xf numFmtId="4" fontId="23" fillId="12" borderId="1" xfId="0" applyNumberFormat="1" applyFont="1" applyFill="1" applyBorder="1"/>
    <xf numFmtId="3" fontId="23" fillId="0" borderId="0" xfId="8" applyNumberFormat="1" applyFont="1"/>
    <xf numFmtId="3" fontId="23" fillId="0" borderId="0" xfId="2" applyNumberFormat="1" applyFont="1"/>
    <xf numFmtId="3" fontId="23" fillId="0" borderId="75" xfId="0" applyNumberFormat="1" applyFont="1" applyBorder="1"/>
    <xf numFmtId="3" fontId="23" fillId="0" borderId="59" xfId="4" applyNumberFormat="1" applyFont="1" applyBorder="1" applyAlignment="1">
      <alignment vertical="center"/>
    </xf>
    <xf numFmtId="0" fontId="11" fillId="5" borderId="81" xfId="2" applyFont="1" applyFill="1" applyBorder="1" applyAlignment="1">
      <alignment horizontal="center" vertical="center" wrapText="1"/>
    </xf>
    <xf numFmtId="165" fontId="34" fillId="0" borderId="47" xfId="1" applyNumberFormat="1" applyFont="1" applyFill="1" applyBorder="1" applyAlignment="1">
      <alignment horizontal="right" wrapText="1"/>
    </xf>
    <xf numFmtId="0" fontId="11" fillId="5" borderId="73" xfId="2" applyFont="1" applyFill="1" applyBorder="1" applyAlignment="1">
      <alignment horizontal="center" vertical="center" wrapText="1"/>
    </xf>
    <xf numFmtId="0" fontId="23" fillId="0" borderId="77" xfId="2" applyFont="1" applyBorder="1" applyAlignment="1">
      <alignment wrapText="1"/>
    </xf>
    <xf numFmtId="3" fontId="23" fillId="0" borderId="3" xfId="4" applyNumberFormat="1" applyFont="1" applyBorder="1" applyAlignment="1">
      <alignment vertical="center"/>
    </xf>
    <xf numFmtId="3" fontId="23" fillId="0" borderId="82" xfId="4" applyNumberFormat="1" applyFont="1" applyBorder="1" applyAlignment="1">
      <alignment vertical="center"/>
    </xf>
    <xf numFmtId="3" fontId="23" fillId="0" borderId="3" xfId="0" applyNumberFormat="1" applyFont="1" applyBorder="1"/>
    <xf numFmtId="3" fontId="23" fillId="0" borderId="40" xfId="4" applyNumberFormat="1" applyFont="1" applyBorder="1" applyAlignment="1">
      <alignment vertical="center"/>
    </xf>
    <xf numFmtId="3" fontId="23" fillId="0" borderId="83" xfId="4" applyNumberFormat="1" applyFont="1" applyBorder="1" applyAlignment="1">
      <alignment vertical="center"/>
    </xf>
    <xf numFmtId="3" fontId="23" fillId="0" borderId="40" xfId="0" applyNumberFormat="1" applyFont="1" applyBorder="1"/>
    <xf numFmtId="3" fontId="23" fillId="0" borderId="16" xfId="4" applyNumberFormat="1" applyFont="1" applyBorder="1" applyAlignment="1">
      <alignment vertical="center"/>
    </xf>
    <xf numFmtId="3" fontId="34" fillId="0" borderId="5" xfId="1" applyNumberFormat="1" applyFont="1" applyBorder="1" applyAlignment="1">
      <alignment horizontal="right" wrapText="1"/>
    </xf>
    <xf numFmtId="167" fontId="34" fillId="0" borderId="5" xfId="1" applyNumberFormat="1" applyFont="1" applyBorder="1" applyAlignment="1">
      <alignment horizontal="right" wrapText="1"/>
    </xf>
    <xf numFmtId="165" fontId="34" fillId="0" borderId="50" xfId="1" applyNumberFormat="1" applyFont="1" applyFill="1" applyBorder="1" applyAlignment="1">
      <alignment horizontal="right" wrapText="1"/>
    </xf>
    <xf numFmtId="165" fontId="34" fillId="0" borderId="59" xfId="1" applyNumberFormat="1" applyFont="1" applyFill="1" applyBorder="1" applyAlignment="1">
      <alignment horizontal="right" wrapText="1"/>
    </xf>
    <xf numFmtId="0" fontId="19" fillId="16" borderId="15" xfId="4" applyFont="1" applyFill="1" applyBorder="1" applyAlignment="1">
      <alignment horizontal="center" vertical="center" wrapText="1"/>
    </xf>
    <xf numFmtId="3" fontId="24" fillId="16" borderId="15" xfId="2" applyNumberFormat="1" applyFont="1" applyFill="1" applyBorder="1" applyAlignment="1">
      <alignment wrapText="1"/>
    </xf>
    <xf numFmtId="0" fontId="19" fillId="6" borderId="15" xfId="4" applyFont="1" applyFill="1" applyBorder="1" applyAlignment="1">
      <alignment horizontal="center" vertical="center" wrapText="1"/>
    </xf>
    <xf numFmtId="0" fontId="19" fillId="6" borderId="24" xfId="4" applyFont="1" applyFill="1" applyBorder="1" applyAlignment="1">
      <alignment horizontal="center" vertical="center" wrapText="1"/>
    </xf>
    <xf numFmtId="3" fontId="24" fillId="6" borderId="24" xfId="2" applyNumberFormat="1" applyFont="1" applyFill="1" applyBorder="1" applyAlignment="1">
      <alignment wrapText="1"/>
    </xf>
    <xf numFmtId="3" fontId="19" fillId="6" borderId="24" xfId="4" applyNumberFormat="1" applyFont="1" applyFill="1" applyBorder="1"/>
    <xf numFmtId="3" fontId="19" fillId="16" borderId="15" xfId="4" applyNumberFormat="1" applyFont="1" applyFill="1" applyBorder="1"/>
    <xf numFmtId="0" fontId="24" fillId="6" borderId="24" xfId="0" applyFont="1" applyFill="1" applyBorder="1" applyAlignment="1">
      <alignment horizontal="center" vertical="center" wrapText="1"/>
    </xf>
    <xf numFmtId="0" fontId="24" fillId="6" borderId="69" xfId="0" applyFont="1" applyFill="1" applyBorder="1" applyAlignment="1">
      <alignment horizontal="center" vertical="center" wrapText="1"/>
    </xf>
    <xf numFmtId="0" fontId="24" fillId="5" borderId="34" xfId="0" applyFont="1" applyFill="1" applyBorder="1" applyAlignment="1">
      <alignment horizontal="center" vertical="center" wrapText="1"/>
    </xf>
    <xf numFmtId="3" fontId="22" fillId="0" borderId="52" xfId="0" applyNumberFormat="1" applyFont="1" applyBorder="1" applyAlignment="1">
      <alignment horizontal="right"/>
    </xf>
    <xf numFmtId="3" fontId="22" fillId="0" borderId="54" xfId="0" applyNumberFormat="1" applyFont="1" applyBorder="1" applyAlignment="1">
      <alignment horizontal="right"/>
    </xf>
    <xf numFmtId="3" fontId="23" fillId="0" borderId="54" xfId="0" applyNumberFormat="1" applyFont="1" applyBorder="1" applyAlignment="1">
      <alignment horizontal="right"/>
    </xf>
    <xf numFmtId="3" fontId="25" fillId="14" borderId="48" xfId="0" applyNumberFormat="1" applyFont="1" applyFill="1" applyBorder="1" applyAlignment="1">
      <alignment horizontal="right" vertical="center"/>
    </xf>
    <xf numFmtId="3" fontId="25" fillId="14" borderId="24" xfId="0" applyNumberFormat="1" applyFont="1" applyFill="1" applyBorder="1" applyAlignment="1">
      <alignment horizontal="right" vertical="center"/>
    </xf>
    <xf numFmtId="3" fontId="25" fillId="14" borderId="69" xfId="0" applyNumberFormat="1" applyFont="1" applyFill="1" applyBorder="1" applyAlignment="1">
      <alignment horizontal="right" vertical="center"/>
    </xf>
    <xf numFmtId="3" fontId="25" fillId="6" borderId="16" xfId="0" applyNumberFormat="1" applyFont="1" applyFill="1" applyBorder="1" applyAlignment="1">
      <alignment horizontal="right" vertical="center"/>
    </xf>
    <xf numFmtId="3" fontId="25" fillId="6" borderId="24" xfId="0" applyNumberFormat="1" applyFont="1" applyFill="1" applyBorder="1" applyAlignment="1">
      <alignment horizontal="right" vertical="center"/>
    </xf>
    <xf numFmtId="3" fontId="25" fillId="7" borderId="29" xfId="0" applyNumberFormat="1" applyFont="1" applyFill="1" applyBorder="1" applyAlignment="1">
      <alignment horizontal="right"/>
    </xf>
    <xf numFmtId="3" fontId="25" fillId="7" borderId="5" xfId="0" applyNumberFormat="1" applyFont="1" applyFill="1" applyBorder="1" applyAlignment="1">
      <alignment horizontal="right"/>
    </xf>
    <xf numFmtId="3" fontId="25" fillId="7" borderId="30" xfId="0" applyNumberFormat="1" applyFont="1" applyFill="1" applyBorder="1" applyAlignment="1">
      <alignment horizontal="right"/>
    </xf>
    <xf numFmtId="3" fontId="25" fillId="7" borderId="47" xfId="0" applyNumberFormat="1" applyFont="1" applyFill="1" applyBorder="1" applyAlignment="1">
      <alignment horizontal="right"/>
    </xf>
    <xf numFmtId="0" fontId="23" fillId="0" borderId="0" xfId="0" applyFont="1" applyAlignment="1">
      <alignment horizontal="center"/>
    </xf>
    <xf numFmtId="9" fontId="23" fillId="0" borderId="0" xfId="8" applyFont="1" applyFill="1"/>
    <xf numFmtId="9" fontId="19" fillId="0" borderId="0" xfId="8" applyFont="1" applyFill="1" applyBorder="1"/>
    <xf numFmtId="4" fontId="23" fillId="9" borderId="39" xfId="0" applyNumberFormat="1" applyFont="1" applyFill="1" applyBorder="1" applyAlignment="1">
      <alignment vertical="center"/>
    </xf>
    <xf numFmtId="4" fontId="17" fillId="0" borderId="39" xfId="0" applyNumberFormat="1" applyFont="1" applyBorder="1"/>
    <xf numFmtId="4" fontId="23" fillId="9" borderId="76" xfId="0" applyNumberFormat="1" applyFont="1" applyFill="1" applyBorder="1" applyAlignment="1">
      <alignment vertical="center"/>
    </xf>
    <xf numFmtId="4" fontId="23" fillId="9" borderId="77" xfId="0" applyNumberFormat="1" applyFont="1" applyFill="1" applyBorder="1" applyAlignment="1">
      <alignment vertical="center"/>
    </xf>
    <xf numFmtId="4" fontId="23" fillId="9" borderId="56" xfId="0" applyNumberFormat="1" applyFont="1" applyFill="1" applyBorder="1" applyAlignment="1">
      <alignment vertical="center"/>
    </xf>
    <xf numFmtId="0" fontId="24" fillId="5" borderId="30" xfId="0" applyFont="1" applyFill="1" applyBorder="1" applyAlignment="1">
      <alignment horizontal="center" vertical="center" wrapText="1"/>
    </xf>
    <xf numFmtId="0" fontId="24" fillId="5" borderId="59" xfId="0" applyFont="1" applyFill="1" applyBorder="1" applyAlignment="1">
      <alignment horizontal="center" vertical="center" wrapText="1"/>
    </xf>
    <xf numFmtId="0" fontId="24" fillId="16" borderId="28" xfId="0" applyFont="1" applyFill="1" applyBorder="1" applyAlignment="1">
      <alignment horizontal="center" vertical="center" wrapText="1"/>
    </xf>
    <xf numFmtId="0" fontId="24" fillId="16" borderId="29" xfId="0" applyFont="1" applyFill="1" applyBorder="1" applyAlignment="1">
      <alignment horizontal="center" vertical="center" wrapText="1"/>
    </xf>
    <xf numFmtId="0" fontId="24" fillId="16" borderId="80" xfId="0" applyFont="1" applyFill="1" applyBorder="1" applyAlignment="1">
      <alignment horizontal="center" vertical="center" wrapText="1"/>
    </xf>
    <xf numFmtId="0" fontId="24" fillId="6" borderId="16" xfId="0" applyFont="1" applyFill="1" applyBorder="1" applyAlignment="1">
      <alignment horizontal="center" vertical="center" wrapText="1"/>
    </xf>
    <xf numFmtId="0" fontId="24" fillId="6" borderId="69" xfId="0" applyFont="1" applyFill="1" applyBorder="1" applyAlignment="1">
      <alignment horizontal="center" vertical="center" wrapText="1"/>
    </xf>
    <xf numFmtId="0" fontId="24" fillId="3" borderId="15" xfId="2" applyFont="1" applyFill="1" applyBorder="1" applyAlignment="1">
      <alignment horizontal="left" wrapText="1"/>
    </xf>
    <xf numFmtId="0" fontId="24" fillId="3" borderId="16" xfId="2" applyFont="1" applyFill="1" applyBorder="1" applyAlignment="1">
      <alignment horizontal="left" wrapText="1"/>
    </xf>
    <xf numFmtId="0" fontId="25" fillId="7" borderId="72" xfId="2" applyFont="1" applyFill="1" applyBorder="1" applyAlignment="1">
      <alignment horizontal="left"/>
    </xf>
    <xf numFmtId="0" fontId="25" fillId="7" borderId="40" xfId="2" applyFont="1" applyFill="1" applyBorder="1" applyAlignment="1">
      <alignment horizontal="left"/>
    </xf>
    <xf numFmtId="0" fontId="25" fillId="7" borderId="39" xfId="2" applyFont="1" applyFill="1" applyBorder="1" applyAlignment="1">
      <alignment horizontal="left"/>
    </xf>
    <xf numFmtId="0" fontId="25" fillId="7" borderId="5" xfId="2" applyFont="1" applyFill="1" applyBorder="1" applyAlignment="1">
      <alignment horizontal="left"/>
    </xf>
    <xf numFmtId="0" fontId="25" fillId="0" borderId="28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wrapText="1"/>
    </xf>
    <xf numFmtId="0" fontId="25" fillId="0" borderId="72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79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1" fontId="19" fillId="7" borderId="15" xfId="4" applyNumberFormat="1" applyFont="1" applyFill="1" applyBorder="1" applyAlignment="1">
      <alignment horizontal="left" vertical="center" wrapText="1"/>
    </xf>
    <xf numFmtId="1" fontId="19" fillId="7" borderId="69" xfId="4" applyNumberFormat="1" applyFont="1" applyFill="1" applyBorder="1" applyAlignment="1">
      <alignment horizontal="left" vertical="center" wrapText="1"/>
    </xf>
    <xf numFmtId="0" fontId="23" fillId="0" borderId="15" xfId="2" applyFont="1" applyBorder="1" applyAlignment="1">
      <alignment horizontal="left" vertical="center"/>
    </xf>
    <xf numFmtId="0" fontId="23" fillId="0" borderId="69" xfId="2" applyFont="1" applyBorder="1" applyAlignment="1">
      <alignment horizontal="left" vertical="center"/>
    </xf>
    <xf numFmtId="0" fontId="9" fillId="0" borderId="0" xfId="2" applyFont="1" applyAlignment="1">
      <alignment horizontal="left" vertical="center" wrapText="1"/>
    </xf>
    <xf numFmtId="1" fontId="17" fillId="0" borderId="39" xfId="4" applyNumberFormat="1" applyBorder="1" applyAlignment="1">
      <alignment horizontal="left" vertical="center" wrapText="1"/>
    </xf>
    <xf numFmtId="1" fontId="17" fillId="0" borderId="55" xfId="4" applyNumberFormat="1" applyBorder="1" applyAlignment="1">
      <alignment horizontal="left" vertical="center" wrapText="1"/>
    </xf>
    <xf numFmtId="1" fontId="17" fillId="12" borderId="39" xfId="4" applyNumberFormat="1" applyFill="1" applyBorder="1" applyAlignment="1">
      <alignment horizontal="left" vertical="center" wrapText="1"/>
    </xf>
    <xf numFmtId="1" fontId="17" fillId="12" borderId="55" xfId="4" applyNumberFormat="1" applyFill="1" applyBorder="1" applyAlignment="1">
      <alignment horizontal="left" vertical="center" wrapText="1"/>
    </xf>
    <xf numFmtId="1" fontId="23" fillId="0" borderId="70" xfId="4" applyNumberFormat="1" applyFont="1" applyBorder="1" applyAlignment="1">
      <alignment horizontal="left" vertical="center" wrapText="1"/>
    </xf>
    <xf numFmtId="1" fontId="23" fillId="0" borderId="84" xfId="4" applyNumberFormat="1" applyFont="1" applyBorder="1" applyAlignment="1">
      <alignment horizontal="left" vertical="center" wrapText="1"/>
    </xf>
    <xf numFmtId="3" fontId="19" fillId="17" borderId="15" xfId="4" applyNumberFormat="1" applyFont="1" applyFill="1" applyBorder="1" applyAlignment="1">
      <alignment horizontal="center" vertical="center" wrapText="1"/>
    </xf>
    <xf numFmtId="3" fontId="19" fillId="17" borderId="69" xfId="4" applyNumberFormat="1" applyFont="1" applyFill="1" applyBorder="1" applyAlignment="1">
      <alignment horizontal="center" vertical="center" wrapText="1"/>
    </xf>
    <xf numFmtId="1" fontId="23" fillId="0" borderId="15" xfId="4" applyNumberFormat="1" applyFont="1" applyBorder="1" applyAlignment="1">
      <alignment horizontal="left" vertical="center" wrapText="1"/>
    </xf>
    <xf numFmtId="1" fontId="23" fillId="0" borderId="69" xfId="4" applyNumberFormat="1" applyFont="1" applyBorder="1" applyAlignment="1">
      <alignment horizontal="left" vertical="center" wrapText="1"/>
    </xf>
    <xf numFmtId="1" fontId="23" fillId="0" borderId="39" xfId="4" applyNumberFormat="1" applyFont="1" applyBorder="1" applyAlignment="1">
      <alignment horizontal="left" vertical="center" wrapText="1"/>
    </xf>
    <xf numFmtId="1" fontId="23" fillId="0" borderId="55" xfId="4" applyNumberFormat="1" applyFont="1" applyBorder="1" applyAlignment="1">
      <alignment horizontal="left" vertical="center" wrapText="1"/>
    </xf>
  </cellXfs>
  <cellStyles count="10">
    <cellStyle name="Čárka" xfId="1" builtinId="3"/>
    <cellStyle name="Normální" xfId="0" builtinId="0"/>
    <cellStyle name="Normální 2" xfId="2" xr:uid="{3A7CB897-48D8-4DD3-86F5-97580598A36B}"/>
    <cellStyle name="Normální 2 3" xfId="3" xr:uid="{0C993316-E613-4429-947E-0C7C558D66AC}"/>
    <cellStyle name="Normální 3" xfId="4" xr:uid="{2C8F6AF2-C306-4C23-A996-B470B69C3CBA}"/>
    <cellStyle name="Normální 3 2 2" xfId="5" xr:uid="{6C847B7B-3C68-4900-B1B8-C47A751B4B40}"/>
    <cellStyle name="Normální 3 3" xfId="6" xr:uid="{2BC670E0-D824-4A64-A3F0-EB00CE52F20E}"/>
    <cellStyle name="normální_VaV -17" xfId="7" xr:uid="{8FA57D19-E7E6-4826-B7C7-0D2C80D1F9F5}"/>
    <cellStyle name="Procenta" xfId="8" builtinId="5"/>
    <cellStyle name="Procenta 2" xfId="9" xr:uid="{3A415BA0-2DA0-4068-BB6D-A94493FDCB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66675</xdr:colOff>
      <xdr:row>0</xdr:row>
      <xdr:rowOff>152400</xdr:rowOff>
    </xdr:from>
    <xdr:ext cx="5934075" cy="6648450"/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ECC4FA24-AEB4-BD7C-FA97-32C51E4C9168}"/>
            </a:ext>
          </a:extLst>
        </xdr:cNvPr>
        <xdr:cNvSpPr txBox="1"/>
      </xdr:nvSpPr>
      <xdr:spPr>
        <a:xfrm>
          <a:off x="66675" y="152400"/>
          <a:ext cx="5934075" cy="66484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r"/>
          <a:r>
            <a:rPr lang="cs-CZ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                                                            III.                                                        </a:t>
          </a:r>
          <a:endParaRPr lang="cs-CZ" sz="1600" b="1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cs-CZ" sz="14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cs-CZ" sz="14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cs-CZ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Návrh výdajů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státního rozpočtu České republiky na výzkum, experimentální vývoj a inovace na </a:t>
          </a:r>
          <a:r>
            <a:rPr lang="cs-CZ" sz="1400" b="1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rok 2026 </a:t>
          </a:r>
          <a:r>
            <a:rPr lang="cs-CZ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se střednědobým výhledem na léta 2027 a 2028 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4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 dlouhodobým</a:t>
          </a:r>
          <a:r>
            <a:rPr lang="cs-CZ" sz="14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výhledem do roku 2032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4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(tabulkové části III.</a:t>
          </a:r>
          <a:r>
            <a:rPr lang="cs-CZ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A, III. B, III. C, III. D, III. E</a:t>
          </a:r>
          <a:r>
            <a:rPr lang="cs-CZ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</a:t>
          </a:r>
          <a:r>
            <a:rPr lang="cs-CZ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III. F)</a:t>
          </a:r>
          <a:endParaRPr lang="cs-CZ" sz="1400">
            <a:effectLst/>
          </a:endParaRPr>
        </a:p>
        <a:p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III. A</a:t>
          </a:r>
          <a:r>
            <a:rPr lang="cs-CZ" sz="1100" b="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</a:t>
          </a:r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Celkové výdaje</a:t>
          </a:r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státního rozpočtu ČR na výzkum, experimentální vývoj a inovace na rok 2026 </a:t>
          </a:r>
          <a:b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 střednědobý výhled na léta 2027 a 2028 (v Kč) – bez výdajů krytých příjmy z programů EU </a:t>
          </a:r>
          <a:b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 finančních mechanismů</a:t>
          </a:r>
        </a:p>
        <a:p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III. B</a:t>
          </a:r>
          <a:r>
            <a:rPr lang="cs-CZ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</a:t>
          </a:r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Institucionální podpora</a:t>
          </a:r>
          <a:r>
            <a:rPr lang="cs-CZ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ze </a:t>
          </a:r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státního rozpočtu ČR na výzkum, experimentální vývoj a inovace </a:t>
          </a:r>
        </a:p>
        <a:p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na rok 2026 a střednědobý výhled na léta 2027 a 2028 (v Kč) – bez výdajů krytých příjmy z programů EU a finančních mechanismů</a:t>
          </a:r>
        </a:p>
        <a:p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III. C</a:t>
          </a:r>
          <a:r>
            <a:rPr lang="cs-CZ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</a:t>
          </a:r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Účelová podpora</a:t>
          </a:r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ze státního rozpočtu ČR na výzkum, experimentální vývoj a inovace na rok 2026 a střednědobý výhled na léta 2027 a 2028 (v Kč) – bez výdajů krytých příjmy z programů EU </a:t>
          </a:r>
          <a:b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</a:br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 finančních mechanismů</a:t>
          </a:r>
        </a:p>
        <a:p>
          <a:pPr>
            <a:lnSpc>
              <a:spcPts val="1200"/>
            </a:lnSpc>
          </a:pP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>
            <a:lnSpc>
              <a:spcPts val="1200"/>
            </a:lnSpc>
          </a:pPr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III. D     Závazné ukazatele </a:t>
          </a:r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státního rozpočtu ČR na výzkum, experimentální vývoj a inovace </a:t>
          </a:r>
          <a:endParaRPr lang="cs-CZ">
            <a:effectLst/>
          </a:endParaRPr>
        </a:p>
        <a:p>
          <a:pPr eaLnBrk="1" fontAlgn="auto" latinLnBrk="0" hangingPunct="1">
            <a:lnSpc>
              <a:spcPts val="1100"/>
            </a:lnSpc>
          </a:pPr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na rok 2026 a</a:t>
          </a:r>
          <a:r>
            <a:rPr lang="cs-CZ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střednědobý výhled na léta 2027 a 2028</a:t>
          </a:r>
          <a:r>
            <a:rPr lang="cs-CZ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(v Kč) - bez</a:t>
          </a:r>
          <a:r>
            <a:rPr lang="cs-CZ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výdajů krytých příjmy z programů EU a finančních mechanismů</a:t>
          </a:r>
          <a:endParaRPr lang="cs-CZ">
            <a:effectLst/>
          </a:endParaRPr>
        </a:p>
        <a:p>
          <a:pPr>
            <a:lnSpc>
              <a:spcPts val="1100"/>
            </a:lnSpc>
          </a:pPr>
          <a:endParaRPr lang="cs-CZ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100"/>
            </a:lnSpc>
          </a:pPr>
          <a:r>
            <a:rPr lang="cs-CZ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III. E     Dlouhodobé výdaje </a:t>
          </a:r>
          <a:r>
            <a:rPr lang="cs-CZ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státního rozpočtu</a:t>
          </a:r>
          <a:r>
            <a:rPr lang="cs-CZ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ČR na výzkum, experimentální vývoj a inovace</a:t>
          </a:r>
          <a:r>
            <a:rPr lang="cs-CZ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>
            <a:lnSpc>
              <a:spcPts val="1100"/>
            </a:lnSpc>
          </a:pPr>
          <a:r>
            <a:rPr lang="cs-CZ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na roky 2029 - 2032 (v mil. Kč)</a:t>
          </a:r>
        </a:p>
        <a:p>
          <a:endParaRPr lang="cs-CZ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ts val="1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III. F     Výdaje na DK RVO</a:t>
          </a:r>
          <a:r>
            <a:rPr lang="cs-CZ" sz="1100" b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státního rozpočtu ČR na výzkum, experimentální vývoj a inovace na rok 2025 (v tis. Kč)</a:t>
          </a:r>
        </a:p>
        <a:p>
          <a:pPr marL="0" marR="0" lvl="0" indent="0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 b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900"/>
            </a:lnSpc>
          </a:pPr>
          <a:endParaRPr lang="cs-CZ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3DDE4-F452-4703-91C1-0260E86D8B4D}">
  <sheetPr>
    <pageSetUpPr fitToPage="1"/>
  </sheetPr>
  <dimension ref="A1"/>
  <sheetViews>
    <sheetView tabSelected="1" workbookViewId="0">
      <selection activeCell="F74" sqref="F74"/>
    </sheetView>
  </sheetViews>
  <sheetFormatPr defaultRowHeight="12.5" x14ac:dyDescent="0.25"/>
  <cols>
    <col min="9" max="9" width="9.1796875" customWidth="1"/>
  </cols>
  <sheetData/>
  <pageMargins left="0.70866141732283472" right="0.51181102362204722" top="0.78740157480314965" bottom="0.78740157480314965" header="0.31496062992125984" footer="0.31496062992125984"/>
  <pageSetup paperSize="9" scale="9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4C67C-7089-4D4F-8065-06714A7E22A5}">
  <sheetPr>
    <pageSetUpPr fitToPage="1"/>
  </sheetPr>
  <dimension ref="A1:M26"/>
  <sheetViews>
    <sheetView zoomScaleNormal="100" workbookViewId="0">
      <selection activeCell="H29" sqref="H29"/>
    </sheetView>
  </sheetViews>
  <sheetFormatPr defaultRowHeight="12.5" x14ac:dyDescent="0.25"/>
  <cols>
    <col min="1" max="1" width="13.453125" customWidth="1"/>
    <col min="2" max="13" width="14.7265625" customWidth="1"/>
  </cols>
  <sheetData>
    <row r="1" spans="1:13" ht="13" x14ac:dyDescent="0.3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</row>
    <row r="2" spans="1:13" ht="18.5" x14ac:dyDescent="0.45">
      <c r="A2" s="99" t="s">
        <v>161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3" ht="15.5" x14ac:dyDescent="0.35">
      <c r="A3" s="100" t="s">
        <v>57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</row>
    <row r="4" spans="1:13" ht="9.75" customHeight="1" x14ac:dyDescent="0.35">
      <c r="A4" s="100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</row>
    <row r="5" spans="1:13" ht="5.25" customHeight="1" thickBot="1" x14ac:dyDescent="0.4">
      <c r="A5" s="101"/>
      <c r="B5" s="101"/>
      <c r="C5" s="101"/>
      <c r="D5" s="125"/>
      <c r="E5" s="101"/>
      <c r="F5" s="101"/>
      <c r="G5" s="125"/>
      <c r="H5" s="101"/>
      <c r="I5" s="101"/>
      <c r="J5" s="125"/>
      <c r="K5" s="101"/>
      <c r="L5" s="101"/>
      <c r="M5" s="125"/>
    </row>
    <row r="6" spans="1:13" s="302" customFormat="1" ht="28.5" customHeight="1" thickBot="1" x14ac:dyDescent="0.5">
      <c r="A6" s="442" t="s">
        <v>93</v>
      </c>
      <c r="B6" s="444" t="s">
        <v>199</v>
      </c>
      <c r="C6" s="445"/>
      <c r="D6" s="446"/>
      <c r="E6" s="447" t="s">
        <v>200</v>
      </c>
      <c r="F6" s="447"/>
      <c r="G6" s="448"/>
      <c r="H6" s="447" t="s">
        <v>201</v>
      </c>
      <c r="I6" s="447"/>
      <c r="J6" s="448"/>
      <c r="K6" s="447" t="s">
        <v>202</v>
      </c>
      <c r="L6" s="447"/>
      <c r="M6" s="448"/>
    </row>
    <row r="7" spans="1:13" s="98" customFormat="1" ht="45" customHeight="1" thickBot="1" x14ac:dyDescent="0.35">
      <c r="A7" s="443"/>
      <c r="B7" s="196" t="s">
        <v>94</v>
      </c>
      <c r="C7" s="301" t="s">
        <v>108</v>
      </c>
      <c r="D7" s="342" t="s">
        <v>95</v>
      </c>
      <c r="E7" s="421" t="s">
        <v>94</v>
      </c>
      <c r="F7" s="121" t="s">
        <v>108</v>
      </c>
      <c r="G7" s="420" t="s">
        <v>95</v>
      </c>
      <c r="H7" s="196" t="s">
        <v>94</v>
      </c>
      <c r="I7" s="301" t="s">
        <v>108</v>
      </c>
      <c r="J7" s="419" t="s">
        <v>95</v>
      </c>
      <c r="K7" s="196" t="s">
        <v>94</v>
      </c>
      <c r="L7" s="301" t="s">
        <v>108</v>
      </c>
      <c r="M7" s="419" t="s">
        <v>95</v>
      </c>
    </row>
    <row r="8" spans="1:13" s="101" customFormat="1" ht="15.75" customHeight="1" x14ac:dyDescent="0.35">
      <c r="A8" s="116" t="s">
        <v>109</v>
      </c>
      <c r="B8" s="104">
        <f>'B. Institucionální podpora'!D9</f>
        <v>69964282</v>
      </c>
      <c r="C8" s="123">
        <f>'C. Účelová podpora'!D8</f>
        <v>0</v>
      </c>
      <c r="D8" s="343">
        <f t="shared" ref="D8:D23" si="0">B8+C8</f>
        <v>69964282</v>
      </c>
      <c r="E8" s="339">
        <f>'B. Institucionální podpora'!E9</f>
        <v>79964282</v>
      </c>
      <c r="F8" s="422">
        <f>'C. Účelová podpora'!E8</f>
        <v>0</v>
      </c>
      <c r="G8" s="430">
        <f t="shared" ref="G8:G23" si="1">E8+F8</f>
        <v>79964282</v>
      </c>
      <c r="H8" s="339">
        <f>'B. Institucionální podpora'!F9</f>
        <v>79964282</v>
      </c>
      <c r="I8" s="422">
        <f>'C. Účelová podpora'!F8</f>
        <v>0</v>
      </c>
      <c r="J8" s="430">
        <f t="shared" ref="J8:J23" si="2">H8+I8</f>
        <v>79964282</v>
      </c>
      <c r="K8" s="339">
        <f>'B. Institucionální podpora'!G9</f>
        <v>79964282</v>
      </c>
      <c r="L8" s="422">
        <f>'C. Účelová podpora'!G8</f>
        <v>0</v>
      </c>
      <c r="M8" s="432">
        <f t="shared" ref="M8:M23" si="3">K8+L8</f>
        <v>79964282</v>
      </c>
    </row>
    <row r="9" spans="1:13" s="101" customFormat="1" ht="15.75" customHeight="1" x14ac:dyDescent="0.35">
      <c r="A9" s="117" t="s">
        <v>110</v>
      </c>
      <c r="B9" s="105">
        <f>'B. Institucionální podpora'!D11</f>
        <v>31169160</v>
      </c>
      <c r="C9" s="122">
        <f>'C. Účelová podpora'!D10</f>
        <v>0</v>
      </c>
      <c r="D9" s="344">
        <f t="shared" si="0"/>
        <v>31169160</v>
      </c>
      <c r="E9" s="310">
        <f>'B. Institucionální podpora'!E11</f>
        <v>34909459</v>
      </c>
      <c r="F9" s="423">
        <f>'C. Účelová podpora'!E10</f>
        <v>0</v>
      </c>
      <c r="G9" s="431">
        <f t="shared" si="1"/>
        <v>34909459</v>
      </c>
      <c r="H9" s="310">
        <f>'B. Institucionální podpora'!F11</f>
        <v>37702216</v>
      </c>
      <c r="I9" s="423">
        <f>'C. Účelová podpora'!F10</f>
        <v>0</v>
      </c>
      <c r="J9" s="431">
        <f t="shared" si="2"/>
        <v>37702216</v>
      </c>
      <c r="K9" s="310">
        <f>'B. Institucionální podpora'!G11</f>
        <v>37702216</v>
      </c>
      <c r="L9" s="423">
        <f>'C. Účelová podpora'!G10</f>
        <v>0</v>
      </c>
      <c r="M9" s="433">
        <f t="shared" si="3"/>
        <v>37702216</v>
      </c>
    </row>
    <row r="10" spans="1:13" s="101" customFormat="1" ht="15.75" customHeight="1" x14ac:dyDescent="0.35">
      <c r="A10" s="118" t="s">
        <v>111</v>
      </c>
      <c r="B10" s="105">
        <f>'B. Institucionální podpora'!D16</f>
        <v>110028203</v>
      </c>
      <c r="C10" s="122">
        <f>'C. Účelová podpora'!D13</f>
        <v>333240000</v>
      </c>
      <c r="D10" s="344">
        <f t="shared" si="0"/>
        <v>443268203</v>
      </c>
      <c r="E10" s="310">
        <f>'B. Institucionální podpora'!E16</f>
        <v>124528203</v>
      </c>
      <c r="F10" s="423">
        <f>'C. Účelová podpora'!E13</f>
        <v>333240000</v>
      </c>
      <c r="G10" s="431">
        <f t="shared" si="1"/>
        <v>457768203</v>
      </c>
      <c r="H10" s="310">
        <f>'B. Institucionální podpora'!F16</f>
        <v>128528203</v>
      </c>
      <c r="I10" s="423">
        <f>'C. Účelová podpora'!F13</f>
        <v>385000000</v>
      </c>
      <c r="J10" s="431">
        <f t="shared" si="2"/>
        <v>513528203</v>
      </c>
      <c r="K10" s="310">
        <f>'B. Institucionální podpora'!G16</f>
        <v>129528203</v>
      </c>
      <c r="L10" s="423">
        <f>'C. Účelová podpora'!G13</f>
        <v>395000000</v>
      </c>
      <c r="M10" s="433">
        <f t="shared" si="3"/>
        <v>524528203</v>
      </c>
    </row>
    <row r="11" spans="1:13" s="101" customFormat="1" ht="15.75" customHeight="1" x14ac:dyDescent="0.35">
      <c r="A11" s="117" t="s">
        <v>112</v>
      </c>
      <c r="B11" s="105">
        <f>'B. Institucionální podpora'!D19</f>
        <v>88919000</v>
      </c>
      <c r="C11" s="122">
        <f>'C. Účelová podpora'!D15</f>
        <v>0</v>
      </c>
      <c r="D11" s="344">
        <f t="shared" si="0"/>
        <v>88919000</v>
      </c>
      <c r="E11" s="310">
        <f>'B. Institucionální podpora'!E19</f>
        <v>88919000</v>
      </c>
      <c r="F11" s="423">
        <f>'C. Účelová podpora'!E15</f>
        <v>0</v>
      </c>
      <c r="G11" s="431">
        <f t="shared" si="1"/>
        <v>88919000</v>
      </c>
      <c r="H11" s="310">
        <f>'B. Institucionální podpora'!F19</f>
        <v>88919000</v>
      </c>
      <c r="I11" s="423">
        <f>'C. Účelová podpora'!F15</f>
        <v>0</v>
      </c>
      <c r="J11" s="431">
        <f t="shared" si="2"/>
        <v>88919000</v>
      </c>
      <c r="K11" s="310">
        <f>'B. Institucionální podpora'!G19</f>
        <v>88919000</v>
      </c>
      <c r="L11" s="423">
        <f>'C. Účelová podpora'!G15</f>
        <v>0</v>
      </c>
      <c r="M11" s="433">
        <f t="shared" si="3"/>
        <v>88919000</v>
      </c>
    </row>
    <row r="12" spans="1:13" s="101" customFormat="1" ht="15.75" customHeight="1" x14ac:dyDescent="0.35">
      <c r="A12" s="118" t="s">
        <v>113</v>
      </c>
      <c r="B12" s="105">
        <f>'B. Institucionální podpora'!D23</f>
        <v>125145257</v>
      </c>
      <c r="C12" s="122">
        <f>'C. Účelová podpora'!D23</f>
        <v>648200000</v>
      </c>
      <c r="D12" s="344">
        <f t="shared" si="0"/>
        <v>773345257</v>
      </c>
      <c r="E12" s="310">
        <f>'B. Institucionální podpora'!E23</f>
        <v>134467901</v>
      </c>
      <c r="F12" s="423">
        <f>'C. Účelová podpora'!E23</f>
        <v>648200000</v>
      </c>
      <c r="G12" s="431">
        <f t="shared" si="1"/>
        <v>782667901</v>
      </c>
      <c r="H12" s="310">
        <f>'B. Institucionální podpora'!F23</f>
        <v>144536356</v>
      </c>
      <c r="I12" s="423">
        <f>'C. Účelová podpora'!F23</f>
        <v>648200000</v>
      </c>
      <c r="J12" s="431">
        <f t="shared" si="2"/>
        <v>792736356</v>
      </c>
      <c r="K12" s="310">
        <f>'B. Institucionální podpora'!G23</f>
        <v>144536356</v>
      </c>
      <c r="L12" s="423">
        <f>'C. Účelová podpora'!G23</f>
        <v>798200000</v>
      </c>
      <c r="M12" s="433">
        <f t="shared" si="3"/>
        <v>942736356</v>
      </c>
    </row>
    <row r="13" spans="1:13" s="101" customFormat="1" ht="15.75" customHeight="1" x14ac:dyDescent="0.35">
      <c r="A13" s="117" t="s">
        <v>114</v>
      </c>
      <c r="B13" s="105">
        <f>'B. Institucionální podpora'!D26</f>
        <v>296367295</v>
      </c>
      <c r="C13" s="122">
        <f>'C. Účelová podpora'!D25</f>
        <v>0</v>
      </c>
      <c r="D13" s="344">
        <f t="shared" si="0"/>
        <v>296367295</v>
      </c>
      <c r="E13" s="310">
        <f>'B. Institucionální podpora'!E26</f>
        <v>360113414</v>
      </c>
      <c r="F13" s="423">
        <f>'C. Účelová podpora'!E25</f>
        <v>0</v>
      </c>
      <c r="G13" s="431">
        <f t="shared" si="1"/>
        <v>360113414</v>
      </c>
      <c r="H13" s="310">
        <f>'B. Institucionální podpora'!F26</f>
        <v>370916752</v>
      </c>
      <c r="I13" s="423">
        <f>'C. Účelová podpora'!F25</f>
        <v>0</v>
      </c>
      <c r="J13" s="431">
        <f t="shared" si="2"/>
        <v>370916752</v>
      </c>
      <c r="K13" s="310">
        <f>'B. Institucionální podpora'!G26</f>
        <v>370916752</v>
      </c>
      <c r="L13" s="423">
        <f>'C. Účelová podpora'!G25</f>
        <v>0</v>
      </c>
      <c r="M13" s="433">
        <f t="shared" si="3"/>
        <v>370916752</v>
      </c>
    </row>
    <row r="14" spans="1:13" s="101" customFormat="1" ht="15.75" customHeight="1" x14ac:dyDescent="0.35">
      <c r="A14" s="118" t="s">
        <v>115</v>
      </c>
      <c r="B14" s="105">
        <f>'B. Institucionální podpora'!D28</f>
        <v>149841581</v>
      </c>
      <c r="C14" s="122">
        <f>'C. Účelová podpora'!D34</f>
        <v>4663158419</v>
      </c>
      <c r="D14" s="344">
        <f t="shared" si="0"/>
        <v>4813000000</v>
      </c>
      <c r="E14" s="310">
        <f>'B. Institucionální podpora'!E28</f>
        <v>164841581</v>
      </c>
      <c r="F14" s="423">
        <f>'C. Účelová podpora'!E34</f>
        <v>4898158419</v>
      </c>
      <c r="G14" s="431">
        <f t="shared" si="1"/>
        <v>5063000000</v>
      </c>
      <c r="H14" s="310">
        <f>'B. Institucionální podpora'!F28</f>
        <v>169841581</v>
      </c>
      <c r="I14" s="423">
        <f>'C. Účelová podpora'!F34</f>
        <v>5053158419</v>
      </c>
      <c r="J14" s="431">
        <f t="shared" si="2"/>
        <v>5223000000</v>
      </c>
      <c r="K14" s="310">
        <f>'B. Institucionální podpora'!G28</f>
        <v>174841581</v>
      </c>
      <c r="L14" s="423">
        <f>'C. Účelová podpora'!G34</f>
        <v>5073158419</v>
      </c>
      <c r="M14" s="433">
        <f t="shared" si="3"/>
        <v>5248000000</v>
      </c>
    </row>
    <row r="15" spans="1:13" s="101" customFormat="1" ht="15.75" customHeight="1" x14ac:dyDescent="0.35">
      <c r="A15" s="118" t="s">
        <v>116</v>
      </c>
      <c r="B15" s="105">
        <f>'B. Institucionální podpora'!D32</f>
        <v>511451566</v>
      </c>
      <c r="C15" s="122">
        <f>'C. Účelová podpora'!D37</f>
        <v>540000000</v>
      </c>
      <c r="D15" s="344">
        <f t="shared" si="0"/>
        <v>1051451566</v>
      </c>
      <c r="E15" s="310">
        <f>'B. Institucionální podpora'!E32</f>
        <v>551891691</v>
      </c>
      <c r="F15" s="423">
        <f>'C. Účelová podpora'!E37</f>
        <v>620000000</v>
      </c>
      <c r="G15" s="431">
        <f t="shared" si="1"/>
        <v>1171891691</v>
      </c>
      <c r="H15" s="310">
        <f>'B. Institucionální podpora'!F32</f>
        <v>595567027</v>
      </c>
      <c r="I15" s="423">
        <f>'C. Účelová podpora'!F37</f>
        <v>620000000</v>
      </c>
      <c r="J15" s="431">
        <f t="shared" si="2"/>
        <v>1215567027</v>
      </c>
      <c r="K15" s="310">
        <f>'B. Institucionální podpora'!G32</f>
        <v>595567027</v>
      </c>
      <c r="L15" s="423">
        <f>'C. Účelová podpora'!G37</f>
        <v>620000000</v>
      </c>
      <c r="M15" s="433">
        <f t="shared" si="3"/>
        <v>1215567027</v>
      </c>
    </row>
    <row r="16" spans="1:13" s="101" customFormat="1" ht="15.75" customHeight="1" x14ac:dyDescent="0.35">
      <c r="A16" s="117" t="s">
        <v>117</v>
      </c>
      <c r="B16" s="105">
        <f>'B. Institucionální podpora'!D34</f>
        <v>91412441</v>
      </c>
      <c r="C16" s="122">
        <f>'C. Účelová podpora'!D39</f>
        <v>0</v>
      </c>
      <c r="D16" s="344">
        <f t="shared" si="0"/>
        <v>91412441</v>
      </c>
      <c r="E16" s="310">
        <f>'B. Institucionální podpora'!E34</f>
        <v>100553685.09999999</v>
      </c>
      <c r="F16" s="423">
        <f>'C. Účelová podpora'!E39</f>
        <v>0</v>
      </c>
      <c r="G16" s="431">
        <f t="shared" si="1"/>
        <v>100553685.09999999</v>
      </c>
      <c r="H16" s="310">
        <f>'B. Institucionální podpora'!F34</f>
        <v>108597979.90799999</v>
      </c>
      <c r="I16" s="423">
        <f>'C. Účelová podpora'!F39</f>
        <v>0</v>
      </c>
      <c r="J16" s="431">
        <f t="shared" si="2"/>
        <v>108597979.90799999</v>
      </c>
      <c r="K16" s="310">
        <f>'B. Institucionální podpora'!G34</f>
        <v>108597979.90799999</v>
      </c>
      <c r="L16" s="423">
        <f>'C. Účelová podpora'!G39</f>
        <v>0</v>
      </c>
      <c r="M16" s="433">
        <f t="shared" si="3"/>
        <v>108597979.90799999</v>
      </c>
    </row>
    <row r="17" spans="1:13" s="101" customFormat="1" ht="15.75" customHeight="1" x14ac:dyDescent="0.35">
      <c r="A17" s="118" t="s">
        <v>118</v>
      </c>
      <c r="B17" s="105">
        <f>'B. Institucionální podpora'!D38</f>
        <v>553107167</v>
      </c>
      <c r="C17" s="122">
        <f>'C. Účelová podpora'!D42</f>
        <v>600000000</v>
      </c>
      <c r="D17" s="344">
        <f t="shared" si="0"/>
        <v>1153107167</v>
      </c>
      <c r="E17" s="310">
        <f>'B. Institucionální podpora'!E38</f>
        <v>607869884</v>
      </c>
      <c r="F17" s="423">
        <f>'C. Účelová podpora'!E42</f>
        <v>600000000</v>
      </c>
      <c r="G17" s="431">
        <f t="shared" si="1"/>
        <v>1207869884</v>
      </c>
      <c r="H17" s="310">
        <f>'B. Institucionální podpora'!F38</f>
        <v>656061074</v>
      </c>
      <c r="I17" s="423">
        <f>'C. Účelová podpora'!F42</f>
        <v>600000000</v>
      </c>
      <c r="J17" s="431">
        <f t="shared" si="2"/>
        <v>1256061074</v>
      </c>
      <c r="K17" s="310">
        <f>'B. Institucionální podpora'!G38</f>
        <v>656061074</v>
      </c>
      <c r="L17" s="423">
        <f>'C. Účelová podpora'!G42</f>
        <v>600000000</v>
      </c>
      <c r="M17" s="433">
        <f t="shared" si="3"/>
        <v>1256061074</v>
      </c>
    </row>
    <row r="18" spans="1:13" s="101" customFormat="1" ht="15.75" customHeight="1" x14ac:dyDescent="0.35">
      <c r="A18" s="118" t="s">
        <v>119</v>
      </c>
      <c r="B18" s="105">
        <f>'B. Institucionální podpora'!D46</f>
        <v>14091154616</v>
      </c>
      <c r="C18" s="122">
        <f>'C. Účelová podpora'!D53</f>
        <v>4423153457</v>
      </c>
      <c r="D18" s="344">
        <f t="shared" si="0"/>
        <v>18514308073</v>
      </c>
      <c r="E18" s="310">
        <f>'B. Institucionální podpora'!E46</f>
        <v>15156881405</v>
      </c>
      <c r="F18" s="423">
        <f>'C. Účelová podpora'!E53</f>
        <v>4782509498</v>
      </c>
      <c r="G18" s="431">
        <f t="shared" si="1"/>
        <v>19939390903</v>
      </c>
      <c r="H18" s="310">
        <f>'B. Institucionální podpora'!F46</f>
        <v>15192696127</v>
      </c>
      <c r="I18" s="423">
        <f>'C. Účelová podpora'!F53</f>
        <v>6005816107</v>
      </c>
      <c r="J18" s="431">
        <f t="shared" si="2"/>
        <v>21198512234</v>
      </c>
      <c r="K18" s="310">
        <f>'B. Institucionální podpora'!G46</f>
        <v>14546472127</v>
      </c>
      <c r="L18" s="423">
        <f>'C. Účelová podpora'!G53</f>
        <v>6046816107</v>
      </c>
      <c r="M18" s="433">
        <f t="shared" si="3"/>
        <v>20593288234</v>
      </c>
    </row>
    <row r="19" spans="1:13" s="101" customFormat="1" ht="15.75" customHeight="1" x14ac:dyDescent="0.35">
      <c r="A19" s="118" t="s">
        <v>120</v>
      </c>
      <c r="B19" s="105">
        <f>'B. Institucionální podpora'!D49</f>
        <v>153950000</v>
      </c>
      <c r="C19" s="183">
        <f>'C. Účelová podpora'!D55</f>
        <v>342760000</v>
      </c>
      <c r="D19" s="345">
        <f t="shared" si="0"/>
        <v>496710000</v>
      </c>
      <c r="E19" s="340">
        <f>'B. Institucionální podpora'!E49</f>
        <v>168866000</v>
      </c>
      <c r="F19" s="423">
        <f>'C. Účelová podpora'!E55</f>
        <v>342760000</v>
      </c>
      <c r="G19" s="431">
        <f t="shared" si="1"/>
        <v>511626000</v>
      </c>
      <c r="H19" s="340">
        <f>'B. Institucionální podpora'!F49</f>
        <v>182235280</v>
      </c>
      <c r="I19" s="423">
        <f>'C. Účelová podpora'!F55</f>
        <v>342760000</v>
      </c>
      <c r="J19" s="431">
        <f t="shared" si="2"/>
        <v>524995280</v>
      </c>
      <c r="K19" s="340">
        <f>'B. Institucionální podpora'!G49</f>
        <v>179235280</v>
      </c>
      <c r="L19" s="423">
        <f>'C. Účelová podpora'!G55</f>
        <v>370000000</v>
      </c>
      <c r="M19" s="433">
        <f t="shared" si="3"/>
        <v>549235280</v>
      </c>
    </row>
    <row r="20" spans="1:13" s="101" customFormat="1" ht="15.75" customHeight="1" x14ac:dyDescent="0.35">
      <c r="A20" s="118" t="s">
        <v>121</v>
      </c>
      <c r="B20" s="105">
        <f>'B. Institucionální podpora'!D53</f>
        <v>739045473</v>
      </c>
      <c r="C20" s="122">
        <f>'C. Účelová podpora'!D59</f>
        <v>1238359499</v>
      </c>
      <c r="D20" s="344">
        <f t="shared" si="0"/>
        <v>1977404972</v>
      </c>
      <c r="E20" s="310">
        <f>'B. Institucionální podpora'!E53</f>
        <v>798529111</v>
      </c>
      <c r="F20" s="423">
        <f>'C. Účelová podpora'!E59</f>
        <v>1388359499</v>
      </c>
      <c r="G20" s="431">
        <f t="shared" si="1"/>
        <v>2186888610</v>
      </c>
      <c r="H20" s="310">
        <f>'B. Institucionální podpora'!F53</f>
        <v>860611440</v>
      </c>
      <c r="I20" s="423">
        <f>'C. Účelová podpora'!F59</f>
        <v>1403359499</v>
      </c>
      <c r="J20" s="431">
        <f t="shared" si="2"/>
        <v>2263970939</v>
      </c>
      <c r="K20" s="310">
        <f>'B. Institucionální podpora'!G53</f>
        <v>860611440</v>
      </c>
      <c r="L20" s="423">
        <f>'C. Účelová podpora'!G59</f>
        <v>1403359499</v>
      </c>
      <c r="M20" s="433">
        <f t="shared" si="3"/>
        <v>2263970939</v>
      </c>
    </row>
    <row r="21" spans="1:13" s="101" customFormat="1" ht="15.75" customHeight="1" x14ac:dyDescent="0.35">
      <c r="A21" s="229" t="s">
        <v>138</v>
      </c>
      <c r="B21" s="184">
        <f>'B. Institucionální podpora'!D55</f>
        <v>13553409</v>
      </c>
      <c r="C21" s="183">
        <f>'C. Účelová podpora'!D61</f>
        <v>0</v>
      </c>
      <c r="D21" s="345">
        <f t="shared" si="0"/>
        <v>13553409</v>
      </c>
      <c r="E21" s="340">
        <f>'B. Institucionální podpora'!E55</f>
        <v>16264090</v>
      </c>
      <c r="F21" s="424">
        <f>'C. Účelová podpora'!E61</f>
        <v>0</v>
      </c>
      <c r="G21" s="431">
        <f t="shared" si="1"/>
        <v>16264090</v>
      </c>
      <c r="H21" s="340">
        <f>'B. Institucionální podpora'!F55</f>
        <v>17565218</v>
      </c>
      <c r="I21" s="424">
        <f>'C. Účelová podpora'!F61</f>
        <v>0</v>
      </c>
      <c r="J21" s="431">
        <f t="shared" si="2"/>
        <v>17565218</v>
      </c>
      <c r="K21" s="340">
        <f>'B. Institucionální podpora'!G55</f>
        <v>17565218</v>
      </c>
      <c r="L21" s="424">
        <f>'C. Účelová podpora'!G61</f>
        <v>0</v>
      </c>
      <c r="M21" s="433">
        <f t="shared" si="3"/>
        <v>17565218</v>
      </c>
    </row>
    <row r="22" spans="1:13" s="101" customFormat="1" ht="15.75" customHeight="1" x14ac:dyDescent="0.35">
      <c r="A22" s="119" t="s">
        <v>122</v>
      </c>
      <c r="B22" s="105">
        <f>'B. Institucionální podpora'!D61</f>
        <v>7952170393</v>
      </c>
      <c r="C22" s="122">
        <f>'C. Účelová podpora'!D63</f>
        <v>0</v>
      </c>
      <c r="D22" s="344">
        <f t="shared" si="0"/>
        <v>7952170393</v>
      </c>
      <c r="E22" s="310">
        <f>'B. Institucionální podpora'!E61</f>
        <v>8289199274</v>
      </c>
      <c r="F22" s="423">
        <f>'C. Účelová podpora'!E63</f>
        <v>0</v>
      </c>
      <c r="G22" s="431">
        <f t="shared" si="1"/>
        <v>8289199274</v>
      </c>
      <c r="H22" s="310">
        <f>'B. Institucionální podpora'!F61</f>
        <v>8555709310</v>
      </c>
      <c r="I22" s="423">
        <f>'C. Účelová podpora'!F63</f>
        <v>0</v>
      </c>
      <c r="J22" s="431">
        <f t="shared" si="2"/>
        <v>8555709310</v>
      </c>
      <c r="K22" s="310">
        <f>'B. Institucionální podpora'!G61</f>
        <v>8555709310</v>
      </c>
      <c r="L22" s="423">
        <f>'C. Účelová podpora'!G63</f>
        <v>0</v>
      </c>
      <c r="M22" s="433">
        <f t="shared" si="3"/>
        <v>8555709310</v>
      </c>
    </row>
    <row r="23" spans="1:13" s="101" customFormat="1" ht="15.75" customHeight="1" thickBot="1" x14ac:dyDescent="0.4">
      <c r="A23" s="118" t="s">
        <v>123</v>
      </c>
      <c r="B23" s="105">
        <f>'B. Institucionální podpora'!D63</f>
        <v>203058020</v>
      </c>
      <c r="C23" s="122">
        <f>'C. Účelová podpora'!D79</f>
        <v>5335948218</v>
      </c>
      <c r="D23" s="344">
        <f t="shared" si="0"/>
        <v>5539006238</v>
      </c>
      <c r="E23" s="310">
        <f>'B. Institucionální podpora'!E63</f>
        <v>203058020</v>
      </c>
      <c r="F23" s="423">
        <f>'C. Účelová podpora'!E79</f>
        <v>6276140066</v>
      </c>
      <c r="G23" s="431">
        <f t="shared" si="1"/>
        <v>6479198086</v>
      </c>
      <c r="H23" s="310">
        <f>'B. Institucionální podpora'!F63</f>
        <v>213058020</v>
      </c>
      <c r="I23" s="423">
        <f>'C. Účelová podpora'!F79</f>
        <v>7623765970</v>
      </c>
      <c r="J23" s="431">
        <f t="shared" si="2"/>
        <v>7836823990</v>
      </c>
      <c r="K23" s="348">
        <f>'B. Institucionální podpora'!G63</f>
        <v>223058020</v>
      </c>
      <c r="L23" s="423">
        <f>'C. Účelová podpora'!G79</f>
        <v>8268217655</v>
      </c>
      <c r="M23" s="433">
        <f t="shared" si="3"/>
        <v>8491275675</v>
      </c>
    </row>
    <row r="24" spans="1:13" s="101" customFormat="1" ht="15.75" customHeight="1" thickBot="1" x14ac:dyDescent="0.4">
      <c r="A24" s="249" t="s">
        <v>34</v>
      </c>
      <c r="B24" s="300">
        <f>SUM(B8:B23)</f>
        <v>25180337863</v>
      </c>
      <c r="C24" s="303">
        <f>SUM(C8:C23)</f>
        <v>18124819593</v>
      </c>
      <c r="D24" s="346">
        <f>SUM(D8:D23)</f>
        <v>43305157456</v>
      </c>
      <c r="E24" s="341">
        <f t="shared" ref="E24:J24" si="4">SUM(E8:E23)</f>
        <v>26880857000.099998</v>
      </c>
      <c r="F24" s="425">
        <f t="shared" si="4"/>
        <v>19889367482</v>
      </c>
      <c r="G24" s="428">
        <f t="shared" si="4"/>
        <v>46770224482.099998</v>
      </c>
      <c r="H24" s="341">
        <f t="shared" si="4"/>
        <v>27402509865.908001</v>
      </c>
      <c r="I24" s="425">
        <f t="shared" si="4"/>
        <v>22682059995</v>
      </c>
      <c r="J24" s="428">
        <f t="shared" si="4"/>
        <v>50084569860.908005</v>
      </c>
      <c r="K24" s="426">
        <f>SUM(K8:K23)</f>
        <v>26769285865.908001</v>
      </c>
      <c r="L24" s="427">
        <f>SUM(L8:L23)</f>
        <v>23574751680</v>
      </c>
      <c r="M24" s="429">
        <f>SUM(M8:M23)</f>
        <v>50344037545.908005</v>
      </c>
    </row>
    <row r="25" spans="1:13" s="98" customFormat="1" ht="5.25" customHeight="1" x14ac:dyDescent="0.3">
      <c r="A25" s="102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</row>
    <row r="26" spans="1:13" ht="11.25" customHeight="1" x14ac:dyDescent="0.25"/>
  </sheetData>
  <mergeCells count="5">
    <mergeCell ref="A6:A7"/>
    <mergeCell ref="B6:D6"/>
    <mergeCell ref="E6:G6"/>
    <mergeCell ref="H6:J6"/>
    <mergeCell ref="K6:M6"/>
  </mergeCells>
  <pageMargins left="0.31496062992125984" right="0.31496062992125984" top="0.78740157480314965" bottom="0.78740157480314965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80262-1408-47A0-8F0A-A6B6FA577ABB}">
  <sheetPr>
    <pageSetUpPr fitToPage="1"/>
  </sheetPr>
  <dimension ref="A1:G157"/>
  <sheetViews>
    <sheetView zoomScaleNormal="100" workbookViewId="0">
      <pane xSplit="3" ySplit="6" topLeftCell="D57" activePane="bottomRight" state="frozen"/>
      <selection pane="topRight" activeCell="D1" sqref="D1"/>
      <selection pane="bottomLeft" activeCell="A7" sqref="A7"/>
      <selection pane="bottomRight" activeCell="C14" sqref="C14"/>
    </sheetView>
  </sheetViews>
  <sheetFormatPr defaultColWidth="9.453125" defaultRowHeight="14.5" x14ac:dyDescent="0.35"/>
  <cols>
    <col min="1" max="1" width="7.7265625" style="1" customWidth="1"/>
    <col min="2" max="2" width="5.7265625" style="1" customWidth="1"/>
    <col min="3" max="3" width="66.7265625" style="1" customWidth="1"/>
    <col min="4" max="7" width="14.7265625" style="177" customWidth="1"/>
    <col min="8" max="195" width="9.1796875" style="1" customWidth="1"/>
    <col min="196" max="16384" width="9.453125" style="1"/>
  </cols>
  <sheetData>
    <row r="1" spans="1:7" ht="9" customHeight="1" x14ac:dyDescent="0.35"/>
    <row r="2" spans="1:7" ht="19.5" customHeight="1" x14ac:dyDescent="0.45">
      <c r="A2" s="120" t="s">
        <v>135</v>
      </c>
      <c r="B2" s="37" t="s">
        <v>163</v>
      </c>
      <c r="C2" s="37"/>
      <c r="D2" s="216"/>
      <c r="E2" s="216"/>
      <c r="F2" s="216"/>
      <c r="G2" s="216"/>
    </row>
    <row r="3" spans="1:7" ht="19.5" customHeight="1" x14ac:dyDescent="0.45">
      <c r="A3" s="83"/>
      <c r="B3" s="37" t="s">
        <v>164</v>
      </c>
      <c r="C3" s="37"/>
      <c r="D3" s="216"/>
      <c r="E3" s="216"/>
      <c r="F3" s="216"/>
      <c r="G3" s="216"/>
    </row>
    <row r="4" spans="1:7" ht="9.75" customHeight="1" x14ac:dyDescent="0.45">
      <c r="A4" s="83"/>
      <c r="B4" s="37"/>
      <c r="C4" s="37"/>
      <c r="D4" s="216"/>
      <c r="E4" s="216"/>
      <c r="F4" s="216"/>
      <c r="G4" s="216"/>
    </row>
    <row r="5" spans="1:7" ht="7.5" customHeight="1" thickBot="1" x14ac:dyDescent="0.5">
      <c r="B5" s="37"/>
      <c r="D5" s="217"/>
      <c r="E5" s="217"/>
      <c r="F5" s="217"/>
      <c r="G5" s="217"/>
    </row>
    <row r="6" spans="1:7" ht="51.75" customHeight="1" thickBot="1" x14ac:dyDescent="0.4">
      <c r="A6" s="106" t="s">
        <v>26</v>
      </c>
      <c r="B6" s="107" t="s">
        <v>1</v>
      </c>
      <c r="C6" s="399" t="s">
        <v>195</v>
      </c>
      <c r="D6" s="412" t="s">
        <v>162</v>
      </c>
      <c r="E6" s="414" t="s">
        <v>196</v>
      </c>
      <c r="F6" s="414" t="s">
        <v>197</v>
      </c>
      <c r="G6" s="415" t="s">
        <v>198</v>
      </c>
    </row>
    <row r="7" spans="1:7" ht="15.75" customHeight="1" x14ac:dyDescent="0.35">
      <c r="A7" s="16" t="s">
        <v>12</v>
      </c>
      <c r="B7" s="4"/>
      <c r="C7" s="17" t="s">
        <v>103</v>
      </c>
      <c r="D7" s="358">
        <v>68464282</v>
      </c>
      <c r="E7" s="214">
        <v>78464282</v>
      </c>
      <c r="F7" s="214">
        <v>78464282</v>
      </c>
      <c r="G7" s="214">
        <v>78464282</v>
      </c>
    </row>
    <row r="8" spans="1:7" ht="15.75" customHeight="1" thickBot="1" x14ac:dyDescent="0.4">
      <c r="A8" s="2" t="s">
        <v>12</v>
      </c>
      <c r="B8" s="6"/>
      <c r="C8" s="283" t="s">
        <v>102</v>
      </c>
      <c r="D8" s="359">
        <v>1500000</v>
      </c>
      <c r="E8" s="43">
        <v>1500000</v>
      </c>
      <c r="F8" s="43">
        <v>1500000</v>
      </c>
      <c r="G8" s="43">
        <v>1500000</v>
      </c>
    </row>
    <row r="9" spans="1:7" ht="15.75" customHeight="1" thickBot="1" x14ac:dyDescent="0.4">
      <c r="A9" s="449" t="s">
        <v>12</v>
      </c>
      <c r="B9" s="450"/>
      <c r="C9" s="46" t="s">
        <v>0</v>
      </c>
      <c r="D9" s="314">
        <f>SUM(D7:D8)</f>
        <v>69964282</v>
      </c>
      <c r="E9" s="47">
        <f>SUM(E7:E8)</f>
        <v>79964282</v>
      </c>
      <c r="F9" s="47">
        <f>SUM(F7:F8)</f>
        <v>79964282</v>
      </c>
      <c r="G9" s="47">
        <f>SUM(G7:G8)</f>
        <v>79964282</v>
      </c>
    </row>
    <row r="10" spans="1:7" ht="15.75" customHeight="1" thickBot="1" x14ac:dyDescent="0.4">
      <c r="A10" s="16" t="s">
        <v>23</v>
      </c>
      <c r="B10" s="77"/>
      <c r="C10" s="10" t="s">
        <v>101</v>
      </c>
      <c r="D10" s="359">
        <v>31169160</v>
      </c>
      <c r="E10" s="43">
        <v>34909459</v>
      </c>
      <c r="F10" s="43">
        <v>37702216</v>
      </c>
      <c r="G10" s="43">
        <v>37702216</v>
      </c>
    </row>
    <row r="11" spans="1:7" ht="15.75" customHeight="1" thickBot="1" x14ac:dyDescent="0.4">
      <c r="A11" s="44" t="s">
        <v>23</v>
      </c>
      <c r="B11" s="45"/>
      <c r="C11" s="46" t="s">
        <v>0</v>
      </c>
      <c r="D11" s="333">
        <f>SUM(D10:D10)</f>
        <v>31169160</v>
      </c>
      <c r="E11" s="48">
        <f>SUM(E10:E10)</f>
        <v>34909459</v>
      </c>
      <c r="F11" s="48">
        <f>SUM(F10:F10)</f>
        <v>37702216</v>
      </c>
      <c r="G11" s="48">
        <f>SUM(G10:G10)</f>
        <v>37702216</v>
      </c>
    </row>
    <row r="12" spans="1:7" ht="15.75" customHeight="1" x14ac:dyDescent="0.35">
      <c r="A12" s="8" t="s">
        <v>5</v>
      </c>
      <c r="B12" s="9"/>
      <c r="C12" s="10" t="s">
        <v>101</v>
      </c>
      <c r="D12" s="359">
        <v>100119302</v>
      </c>
      <c r="E12" s="43">
        <v>113619302</v>
      </c>
      <c r="F12" s="43">
        <v>116619302</v>
      </c>
      <c r="G12" s="43">
        <v>116619302</v>
      </c>
    </row>
    <row r="13" spans="1:7" ht="15.75" customHeight="1" x14ac:dyDescent="0.35">
      <c r="A13" s="11" t="s">
        <v>5</v>
      </c>
      <c r="B13" s="12"/>
      <c r="C13" s="13" t="s">
        <v>92</v>
      </c>
      <c r="D13" s="359">
        <v>8534000</v>
      </c>
      <c r="E13" s="349">
        <v>9534000</v>
      </c>
      <c r="F13" s="43">
        <v>10534000</v>
      </c>
      <c r="G13" s="43">
        <v>11534000</v>
      </c>
    </row>
    <row r="14" spans="1:7" ht="15.75" customHeight="1" x14ac:dyDescent="0.35">
      <c r="A14" s="11" t="s">
        <v>5</v>
      </c>
      <c r="B14" s="307"/>
      <c r="C14" s="7" t="s">
        <v>154</v>
      </c>
      <c r="D14" s="359">
        <v>1374901</v>
      </c>
      <c r="E14" s="43">
        <v>1374901</v>
      </c>
      <c r="F14" s="43">
        <v>1374901</v>
      </c>
      <c r="G14" s="43">
        <v>1374901</v>
      </c>
    </row>
    <row r="15" spans="1:7" ht="15.75" customHeight="1" thickBot="1" x14ac:dyDescent="0.4">
      <c r="A15" s="278" t="s">
        <v>5</v>
      </c>
      <c r="B15" s="279"/>
      <c r="C15" s="177" t="s">
        <v>146</v>
      </c>
      <c r="D15" s="355">
        <v>0</v>
      </c>
      <c r="E15" s="280">
        <v>0</v>
      </c>
      <c r="F15" s="43">
        <v>0</v>
      </c>
      <c r="G15" s="43">
        <v>0</v>
      </c>
    </row>
    <row r="16" spans="1:7" ht="15.75" customHeight="1" thickBot="1" x14ac:dyDescent="0.4">
      <c r="A16" s="49" t="s">
        <v>5</v>
      </c>
      <c r="B16" s="50"/>
      <c r="C16" s="51" t="s">
        <v>0</v>
      </c>
      <c r="D16" s="334">
        <f>SUM(D12:D15)</f>
        <v>110028203</v>
      </c>
      <c r="E16" s="52">
        <f>SUM(E12:E15)</f>
        <v>124528203</v>
      </c>
      <c r="F16" s="52">
        <f>SUM(F12:F15)</f>
        <v>128528203</v>
      </c>
      <c r="G16" s="52">
        <f>SUM(G12:G15)</f>
        <v>129528203</v>
      </c>
    </row>
    <row r="17" spans="1:7" ht="15.75" customHeight="1" x14ac:dyDescent="0.35">
      <c r="A17" s="113" t="s">
        <v>22</v>
      </c>
      <c r="B17" s="114"/>
      <c r="C17" s="10" t="s">
        <v>101</v>
      </c>
      <c r="D17" s="359">
        <v>88569000</v>
      </c>
      <c r="E17" s="43">
        <v>88569000</v>
      </c>
      <c r="F17" s="43">
        <v>88569000</v>
      </c>
      <c r="G17" s="43">
        <v>88569000</v>
      </c>
    </row>
    <row r="18" spans="1:7" ht="15.75" customHeight="1" thickBot="1" x14ac:dyDescent="0.4">
      <c r="A18" s="111" t="s">
        <v>22</v>
      </c>
      <c r="B18" s="41"/>
      <c r="C18" s="7" t="s">
        <v>154</v>
      </c>
      <c r="D18" s="359">
        <v>350000</v>
      </c>
      <c r="E18" s="43">
        <v>350000</v>
      </c>
      <c r="F18" s="43">
        <v>350000</v>
      </c>
      <c r="G18" s="43">
        <v>350000</v>
      </c>
    </row>
    <row r="19" spans="1:7" ht="15.75" customHeight="1" thickBot="1" x14ac:dyDescent="0.4">
      <c r="A19" s="44" t="s">
        <v>22</v>
      </c>
      <c r="B19" s="45"/>
      <c r="C19" s="46" t="s">
        <v>0</v>
      </c>
      <c r="D19" s="333">
        <f>SUM(D17:D18)</f>
        <v>88919000</v>
      </c>
      <c r="E19" s="48">
        <f>SUM(E17:E18)</f>
        <v>88919000</v>
      </c>
      <c r="F19" s="48">
        <f>SUM(F17:F18)</f>
        <v>88919000</v>
      </c>
      <c r="G19" s="48">
        <f>SUM(G17:G18)</f>
        <v>88919000</v>
      </c>
    </row>
    <row r="20" spans="1:7" ht="15.75" customHeight="1" x14ac:dyDescent="0.35">
      <c r="A20" s="3" t="s">
        <v>10</v>
      </c>
      <c r="B20" s="4"/>
      <c r="C20" s="10" t="s">
        <v>101</v>
      </c>
      <c r="D20" s="360">
        <v>116533048</v>
      </c>
      <c r="E20" s="43">
        <v>125855692</v>
      </c>
      <c r="F20" s="43">
        <v>135924147</v>
      </c>
      <c r="G20" s="43">
        <v>135924147</v>
      </c>
    </row>
    <row r="21" spans="1:7" ht="15.75" customHeight="1" x14ac:dyDescent="0.35">
      <c r="A21" s="2" t="s">
        <v>10</v>
      </c>
      <c r="B21" s="6"/>
      <c r="C21" s="7" t="s">
        <v>154</v>
      </c>
      <c r="D21" s="360">
        <v>8112209</v>
      </c>
      <c r="E21" s="319">
        <v>8112209</v>
      </c>
      <c r="F21" s="43">
        <v>8112209</v>
      </c>
      <c r="G21" s="43">
        <v>8112209</v>
      </c>
    </row>
    <row r="22" spans="1:7" ht="15.75" customHeight="1" thickBot="1" x14ac:dyDescent="0.4">
      <c r="A22" s="2" t="s">
        <v>10</v>
      </c>
      <c r="B22" s="6"/>
      <c r="C22" s="7" t="s">
        <v>102</v>
      </c>
      <c r="D22" s="360">
        <v>500000</v>
      </c>
      <c r="E22" s="338">
        <v>500000</v>
      </c>
      <c r="F22" s="43">
        <v>500000</v>
      </c>
      <c r="G22" s="43">
        <v>500000</v>
      </c>
    </row>
    <row r="23" spans="1:7" ht="15.75" customHeight="1" thickBot="1" x14ac:dyDescent="0.4">
      <c r="A23" s="44" t="s">
        <v>10</v>
      </c>
      <c r="B23" s="45"/>
      <c r="C23" s="46" t="s">
        <v>0</v>
      </c>
      <c r="D23" s="335">
        <f>SUM(D20:D22)</f>
        <v>125145257</v>
      </c>
      <c r="E23" s="53">
        <f>SUM(E20:E22)</f>
        <v>134467901</v>
      </c>
      <c r="F23" s="53">
        <f>SUM(F20:F22)</f>
        <v>144536356</v>
      </c>
      <c r="G23" s="53">
        <f>SUM(G20:G22)</f>
        <v>144536356</v>
      </c>
    </row>
    <row r="24" spans="1:7" s="194" customFormat="1" ht="15.75" customHeight="1" x14ac:dyDescent="0.35">
      <c r="A24" s="128" t="s">
        <v>24</v>
      </c>
      <c r="B24" s="231"/>
      <c r="C24" s="10" t="s">
        <v>101</v>
      </c>
      <c r="D24" s="359">
        <f>276762447+19191848</f>
        <v>295954295</v>
      </c>
      <c r="E24" s="43">
        <v>359700414</v>
      </c>
      <c r="F24" s="43">
        <v>370503752</v>
      </c>
      <c r="G24" s="43">
        <v>370503752</v>
      </c>
    </row>
    <row r="25" spans="1:7" ht="15.75" customHeight="1" thickBot="1" x14ac:dyDescent="0.4">
      <c r="A25" s="134" t="s">
        <v>24</v>
      </c>
      <c r="B25" s="200"/>
      <c r="C25" s="7" t="s">
        <v>154</v>
      </c>
      <c r="D25" s="359">
        <v>413000</v>
      </c>
      <c r="E25" s="43">
        <v>413000</v>
      </c>
      <c r="F25" s="43">
        <v>413000</v>
      </c>
      <c r="G25" s="43">
        <v>413000</v>
      </c>
    </row>
    <row r="26" spans="1:7" ht="15.75" customHeight="1" thickBot="1" x14ac:dyDescent="0.4">
      <c r="A26" s="44" t="s">
        <v>24</v>
      </c>
      <c r="B26" s="45"/>
      <c r="C26" s="46" t="s">
        <v>0</v>
      </c>
      <c r="D26" s="333">
        <f>SUM(D24:D25)</f>
        <v>296367295</v>
      </c>
      <c r="E26" s="48">
        <f>SUM(E24:E25)</f>
        <v>360113414</v>
      </c>
      <c r="F26" s="48">
        <f>SUM(F24:F25)</f>
        <v>370916752</v>
      </c>
      <c r="G26" s="48">
        <f>SUM(G24:G25)</f>
        <v>370916752</v>
      </c>
    </row>
    <row r="27" spans="1:7" ht="15.75" customHeight="1" thickBot="1" x14ac:dyDescent="0.4">
      <c r="A27" s="3" t="s">
        <v>3</v>
      </c>
      <c r="B27" s="4"/>
      <c r="C27" s="5" t="s">
        <v>19</v>
      </c>
      <c r="D27" s="361">
        <v>149841581</v>
      </c>
      <c r="E27" s="215">
        <v>164841581</v>
      </c>
      <c r="F27" s="215">
        <v>169841581</v>
      </c>
      <c r="G27" s="215">
        <v>174841581</v>
      </c>
    </row>
    <row r="28" spans="1:7" ht="15.75" customHeight="1" thickBot="1" x14ac:dyDescent="0.4">
      <c r="A28" s="44" t="s">
        <v>3</v>
      </c>
      <c r="B28" s="45"/>
      <c r="C28" s="46" t="s">
        <v>0</v>
      </c>
      <c r="D28" s="335">
        <f>SUM(D27:D27)</f>
        <v>149841581</v>
      </c>
      <c r="E28" s="53">
        <f>SUM(E27:E27)</f>
        <v>164841581</v>
      </c>
      <c r="F28" s="53">
        <f>SUM(F27:F27)</f>
        <v>169841581</v>
      </c>
      <c r="G28" s="53">
        <f>SUM(G27:G27)</f>
        <v>174841581</v>
      </c>
    </row>
    <row r="29" spans="1:7" ht="15.75" customHeight="1" x14ac:dyDescent="0.35">
      <c r="A29" s="2" t="s">
        <v>6</v>
      </c>
      <c r="B29" s="6"/>
      <c r="C29" s="10" t="s">
        <v>101</v>
      </c>
      <c r="D29" s="359">
        <v>505501566</v>
      </c>
      <c r="E29" s="43">
        <v>545941691</v>
      </c>
      <c r="F29" s="43">
        <v>589617027</v>
      </c>
      <c r="G29" s="43">
        <v>589617027</v>
      </c>
    </row>
    <row r="30" spans="1:7" ht="15.75" customHeight="1" x14ac:dyDescent="0.35">
      <c r="A30" s="2" t="s">
        <v>6</v>
      </c>
      <c r="B30" s="6"/>
      <c r="C30" s="7" t="s">
        <v>146</v>
      </c>
      <c r="D30" s="359">
        <v>0</v>
      </c>
      <c r="E30" s="43">
        <v>0</v>
      </c>
      <c r="F30" s="43">
        <v>0</v>
      </c>
      <c r="G30" s="43">
        <v>0</v>
      </c>
    </row>
    <row r="31" spans="1:7" ht="15.75" customHeight="1" thickBot="1" x14ac:dyDescent="0.4">
      <c r="A31" s="2" t="s">
        <v>6</v>
      </c>
      <c r="B31" s="6"/>
      <c r="C31" s="7" t="s">
        <v>154</v>
      </c>
      <c r="D31" s="359">
        <v>5950000</v>
      </c>
      <c r="E31" s="43">
        <v>5950000</v>
      </c>
      <c r="F31" s="43">
        <v>5950000</v>
      </c>
      <c r="G31" s="43">
        <v>5950000</v>
      </c>
    </row>
    <row r="32" spans="1:7" ht="15.75" customHeight="1" thickBot="1" x14ac:dyDescent="0.4">
      <c r="A32" s="44" t="s">
        <v>6</v>
      </c>
      <c r="B32" s="45"/>
      <c r="C32" s="46" t="s">
        <v>0</v>
      </c>
      <c r="D32" s="336">
        <f>SUM(D29:D31)</f>
        <v>511451566</v>
      </c>
      <c r="E32" s="54">
        <f>SUM(E29:E31)</f>
        <v>551891691</v>
      </c>
      <c r="F32" s="54">
        <f>SUM(F29:F31)</f>
        <v>595567027</v>
      </c>
      <c r="G32" s="54">
        <f>SUM(G29:G31)</f>
        <v>595567027</v>
      </c>
    </row>
    <row r="33" spans="1:7" ht="15.75" customHeight="1" thickBot="1" x14ac:dyDescent="0.4">
      <c r="A33" s="16" t="s">
        <v>21</v>
      </c>
      <c r="B33" s="77"/>
      <c r="C33" s="10" t="s">
        <v>101</v>
      </c>
      <c r="D33" s="359">
        <v>91412441</v>
      </c>
      <c r="E33" s="43">
        <v>100553685.09999999</v>
      </c>
      <c r="F33" s="43">
        <v>108597979.90799999</v>
      </c>
      <c r="G33" s="43">
        <v>108597979.90799999</v>
      </c>
    </row>
    <row r="34" spans="1:7" ht="15.75" customHeight="1" thickBot="1" x14ac:dyDescent="0.4">
      <c r="A34" s="44" t="s">
        <v>21</v>
      </c>
      <c r="B34" s="45"/>
      <c r="C34" s="46" t="s">
        <v>0</v>
      </c>
      <c r="D34" s="333">
        <f>SUM(D33:D33)</f>
        <v>91412441</v>
      </c>
      <c r="E34" s="48">
        <f>SUM(E33:E33)</f>
        <v>100553685.09999999</v>
      </c>
      <c r="F34" s="48">
        <f>SUM(F33:F33)</f>
        <v>108597979.90799999</v>
      </c>
      <c r="G34" s="48">
        <f>SUM(G33:G33)</f>
        <v>108597979.90799999</v>
      </c>
    </row>
    <row r="35" spans="1:7" ht="15.75" customHeight="1" x14ac:dyDescent="0.35">
      <c r="A35" s="3" t="s">
        <v>11</v>
      </c>
      <c r="B35" s="4"/>
      <c r="C35" s="10" t="s">
        <v>101</v>
      </c>
      <c r="D35" s="359">
        <v>547627167</v>
      </c>
      <c r="E35" s="43">
        <v>602389884</v>
      </c>
      <c r="F35" s="43">
        <v>650581074</v>
      </c>
      <c r="G35" s="43">
        <v>650581074</v>
      </c>
    </row>
    <row r="36" spans="1:7" ht="15.75" customHeight="1" x14ac:dyDescent="0.35">
      <c r="A36" s="2" t="s">
        <v>11</v>
      </c>
      <c r="B36" s="6"/>
      <c r="C36" s="7" t="s">
        <v>154</v>
      </c>
      <c r="D36" s="359">
        <v>5000000</v>
      </c>
      <c r="E36" s="43">
        <v>5000000</v>
      </c>
      <c r="F36" s="43">
        <v>5000000</v>
      </c>
      <c r="G36" s="43">
        <v>5000000</v>
      </c>
    </row>
    <row r="37" spans="1:7" ht="15.75" customHeight="1" thickBot="1" x14ac:dyDescent="0.4">
      <c r="A37" s="2" t="s">
        <v>11</v>
      </c>
      <c r="B37" s="6"/>
      <c r="C37" s="7" t="s">
        <v>102</v>
      </c>
      <c r="D37" s="359">
        <v>480000</v>
      </c>
      <c r="E37" s="43">
        <v>480000</v>
      </c>
      <c r="F37" s="43">
        <v>480000</v>
      </c>
      <c r="G37" s="43">
        <v>480000</v>
      </c>
    </row>
    <row r="38" spans="1:7" ht="15.75" customHeight="1" thickBot="1" x14ac:dyDescent="0.4">
      <c r="A38" s="44" t="s">
        <v>11</v>
      </c>
      <c r="B38" s="45"/>
      <c r="C38" s="46" t="s">
        <v>0</v>
      </c>
      <c r="D38" s="335">
        <f>SUM(D35:D37)</f>
        <v>553107167</v>
      </c>
      <c r="E38" s="53">
        <f>SUM(E35:E37)</f>
        <v>607869884</v>
      </c>
      <c r="F38" s="53">
        <f>SUM(F35:F37)</f>
        <v>656061074</v>
      </c>
      <c r="G38" s="53">
        <f>SUM(G35:G37)</f>
        <v>656061074</v>
      </c>
    </row>
    <row r="39" spans="1:7" ht="15.75" customHeight="1" x14ac:dyDescent="0.35">
      <c r="A39" s="3" t="s">
        <v>7</v>
      </c>
      <c r="B39" s="4"/>
      <c r="C39" s="10" t="s">
        <v>101</v>
      </c>
      <c r="D39" s="361">
        <v>9570111989</v>
      </c>
      <c r="E39" s="215">
        <v>9952916469</v>
      </c>
      <c r="F39" s="215">
        <v>10351033127</v>
      </c>
      <c r="G39" s="215">
        <v>10351033127</v>
      </c>
    </row>
    <row r="40" spans="1:7" ht="15.75" customHeight="1" x14ac:dyDescent="0.35">
      <c r="A40" s="3" t="s">
        <v>7</v>
      </c>
      <c r="B40" s="4"/>
      <c r="C40" s="7" t="s">
        <v>154</v>
      </c>
      <c r="D40" s="361">
        <v>15000000</v>
      </c>
      <c r="E40" s="215">
        <v>20000000</v>
      </c>
      <c r="F40" s="215">
        <v>20000000</v>
      </c>
      <c r="G40" s="215">
        <v>20000000</v>
      </c>
    </row>
    <row r="41" spans="1:7" ht="15.75" customHeight="1" x14ac:dyDescent="0.35">
      <c r="A41" s="3" t="s">
        <v>7</v>
      </c>
      <c r="B41" s="4"/>
      <c r="C41" s="78" t="s">
        <v>102</v>
      </c>
      <c r="D41" s="361">
        <v>900000</v>
      </c>
      <c r="E41" s="215">
        <v>1000000</v>
      </c>
      <c r="F41" s="215">
        <v>1000000</v>
      </c>
      <c r="G41" s="215">
        <v>1000000</v>
      </c>
    </row>
    <row r="42" spans="1:7" ht="15.75" customHeight="1" x14ac:dyDescent="0.35">
      <c r="A42" s="3" t="s">
        <v>7</v>
      </c>
      <c r="B42" s="4"/>
      <c r="C42" s="78" t="s">
        <v>27</v>
      </c>
      <c r="D42" s="361">
        <v>5000000</v>
      </c>
      <c r="E42" s="215">
        <v>7000000</v>
      </c>
      <c r="F42" s="215">
        <v>7000000</v>
      </c>
      <c r="G42" s="215">
        <v>7000000</v>
      </c>
    </row>
    <row r="43" spans="1:7" ht="15.75" customHeight="1" x14ac:dyDescent="0.35">
      <c r="A43" s="3" t="s">
        <v>7</v>
      </c>
      <c r="B43" s="4"/>
      <c r="C43" s="78" t="s">
        <v>63</v>
      </c>
      <c r="D43" s="361">
        <v>1903221627</v>
      </c>
      <c r="E43" s="215">
        <v>2399043936</v>
      </c>
      <c r="F43" s="215">
        <v>1950000000</v>
      </c>
      <c r="G43" s="215">
        <v>1250000000</v>
      </c>
    </row>
    <row r="44" spans="1:7" ht="15.75" customHeight="1" x14ac:dyDescent="0.35">
      <c r="A44" s="3" t="s">
        <v>7</v>
      </c>
      <c r="B44" s="4"/>
      <c r="C44" s="78" t="s">
        <v>98</v>
      </c>
      <c r="D44" s="362">
        <v>1835389000</v>
      </c>
      <c r="E44" s="215">
        <v>1800634000</v>
      </c>
      <c r="F44" s="215">
        <v>1848374000</v>
      </c>
      <c r="G44" s="215">
        <v>1879948000</v>
      </c>
    </row>
    <row r="45" spans="1:7" ht="15.75" customHeight="1" thickBot="1" x14ac:dyDescent="0.4">
      <c r="A45" s="134" t="s">
        <v>7</v>
      </c>
      <c r="B45" s="41"/>
      <c r="C45" s="78" t="s">
        <v>99</v>
      </c>
      <c r="D45" s="362">
        <v>761532000</v>
      </c>
      <c r="E45" s="215">
        <v>976287000</v>
      </c>
      <c r="F45" s="215">
        <v>1015289000</v>
      </c>
      <c r="G45" s="215">
        <v>1037491000</v>
      </c>
    </row>
    <row r="46" spans="1:7" ht="15.75" customHeight="1" thickBot="1" x14ac:dyDescent="0.4">
      <c r="A46" s="44" t="s">
        <v>7</v>
      </c>
      <c r="B46" s="45"/>
      <c r="C46" s="46" t="s">
        <v>0</v>
      </c>
      <c r="D46" s="336">
        <f>SUM(D39:D45)</f>
        <v>14091154616</v>
      </c>
      <c r="E46" s="54">
        <f>SUM(E39:E45)</f>
        <v>15156881405</v>
      </c>
      <c r="F46" s="54">
        <f>SUM(F39:F45)</f>
        <v>15192696127</v>
      </c>
      <c r="G46" s="54">
        <f>SUM(G39:G45)</f>
        <v>14546472127</v>
      </c>
    </row>
    <row r="47" spans="1:7" ht="15.75" customHeight="1" x14ac:dyDescent="0.35">
      <c r="A47" s="3" t="s">
        <v>4</v>
      </c>
      <c r="B47" s="4"/>
      <c r="C47" s="10" t="s">
        <v>101</v>
      </c>
      <c r="D47" s="359">
        <v>148950000</v>
      </c>
      <c r="E47" s="43">
        <v>160866000</v>
      </c>
      <c r="F47" s="43">
        <v>173735280</v>
      </c>
      <c r="G47" s="43">
        <v>173735280</v>
      </c>
    </row>
    <row r="48" spans="1:7" ht="15.75" customHeight="1" thickBot="1" x14ac:dyDescent="0.4">
      <c r="A48" s="2" t="s">
        <v>4</v>
      </c>
      <c r="B48" s="6"/>
      <c r="C48" s="7" t="s">
        <v>154</v>
      </c>
      <c r="D48" s="359">
        <v>5000000</v>
      </c>
      <c r="E48" s="43">
        <v>8000000</v>
      </c>
      <c r="F48" s="43">
        <v>8500000</v>
      </c>
      <c r="G48" s="43">
        <v>5500000</v>
      </c>
    </row>
    <row r="49" spans="1:7" ht="15.75" customHeight="1" thickBot="1" x14ac:dyDescent="0.4">
      <c r="A49" s="44" t="s">
        <v>4</v>
      </c>
      <c r="B49" s="45"/>
      <c r="C49" s="46" t="s">
        <v>0</v>
      </c>
      <c r="D49" s="336">
        <f>SUM(D47:D48)</f>
        <v>153950000</v>
      </c>
      <c r="E49" s="54">
        <f>SUM(E47:E48)</f>
        <v>168866000</v>
      </c>
      <c r="F49" s="54">
        <f>SUM(F47:F48)</f>
        <v>182235280</v>
      </c>
      <c r="G49" s="54">
        <f>SUM(G47:G48)</f>
        <v>179235280</v>
      </c>
    </row>
    <row r="50" spans="1:7" ht="15.75" customHeight="1" x14ac:dyDescent="0.35">
      <c r="A50" s="3" t="s">
        <v>20</v>
      </c>
      <c r="B50" s="4"/>
      <c r="C50" s="10" t="s">
        <v>101</v>
      </c>
      <c r="D50" s="340">
        <v>724582968</v>
      </c>
      <c r="E50" s="322">
        <v>776029111</v>
      </c>
      <c r="F50" s="322">
        <v>838111440</v>
      </c>
      <c r="G50" s="322">
        <v>838111440</v>
      </c>
    </row>
    <row r="51" spans="1:7" ht="15.75" customHeight="1" x14ac:dyDescent="0.35">
      <c r="A51" s="14" t="s">
        <v>20</v>
      </c>
      <c r="B51" s="15"/>
      <c r="C51" s="7" t="s">
        <v>154</v>
      </c>
      <c r="D51" s="361">
        <v>13962505</v>
      </c>
      <c r="E51" s="322">
        <v>22000000</v>
      </c>
      <c r="F51" s="322">
        <v>22000000</v>
      </c>
      <c r="G51" s="322">
        <v>22000000</v>
      </c>
    </row>
    <row r="52" spans="1:7" ht="15.75" customHeight="1" thickBot="1" x14ac:dyDescent="0.4">
      <c r="A52" s="2" t="s">
        <v>20</v>
      </c>
      <c r="B52" s="6"/>
      <c r="C52" s="7" t="s">
        <v>102</v>
      </c>
      <c r="D52" s="340">
        <v>500000</v>
      </c>
      <c r="E52" s="322">
        <v>500000</v>
      </c>
      <c r="F52" s="322">
        <v>500000</v>
      </c>
      <c r="G52" s="322">
        <v>500000</v>
      </c>
    </row>
    <row r="53" spans="1:7" ht="15.75" customHeight="1" thickBot="1" x14ac:dyDescent="0.4">
      <c r="A53" s="44" t="s">
        <v>20</v>
      </c>
      <c r="B53" s="45"/>
      <c r="C53" s="46" t="s">
        <v>0</v>
      </c>
      <c r="D53" s="335">
        <f>SUM(D50:D52)</f>
        <v>739045473</v>
      </c>
      <c r="E53" s="53">
        <f>SUM(E50:E52)</f>
        <v>798529111</v>
      </c>
      <c r="F53" s="53">
        <f>SUM(F50:F52)</f>
        <v>860611440</v>
      </c>
      <c r="G53" s="53">
        <f>SUM(G50:G52)</f>
        <v>860611440</v>
      </c>
    </row>
    <row r="54" spans="1:7" s="194" customFormat="1" ht="15.75" customHeight="1" thickBot="1" x14ac:dyDescent="0.4">
      <c r="A54" s="28" t="s">
        <v>139</v>
      </c>
      <c r="B54" s="232"/>
      <c r="C54" s="10" t="s">
        <v>101</v>
      </c>
      <c r="D54" s="359">
        <v>13553409</v>
      </c>
      <c r="E54" s="43">
        <v>16264090</v>
      </c>
      <c r="F54" s="43">
        <v>17565218</v>
      </c>
      <c r="G54" s="43">
        <v>17565218</v>
      </c>
    </row>
    <row r="55" spans="1:7" ht="15.75" customHeight="1" thickBot="1" x14ac:dyDescent="0.4">
      <c r="A55" s="44" t="s">
        <v>139</v>
      </c>
      <c r="B55" s="45"/>
      <c r="C55" s="46" t="s">
        <v>0</v>
      </c>
      <c r="D55" s="314">
        <f>SUM(D54:D54)</f>
        <v>13553409</v>
      </c>
      <c r="E55" s="47">
        <f>SUM(E54:E54)</f>
        <v>16264090</v>
      </c>
      <c r="F55" s="47">
        <f>SUM(F54:F54)</f>
        <v>17565218</v>
      </c>
      <c r="G55" s="47">
        <f>SUM(G54:G54)</f>
        <v>17565218</v>
      </c>
    </row>
    <row r="56" spans="1:7" ht="15.75" customHeight="1" x14ac:dyDescent="0.35">
      <c r="A56" s="227" t="s">
        <v>2</v>
      </c>
      <c r="B56" s="228"/>
      <c r="C56" s="10" t="s">
        <v>101</v>
      </c>
      <c r="D56" s="359">
        <v>5925722028</v>
      </c>
      <c r="E56" s="43">
        <v>6162750909</v>
      </c>
      <c r="F56" s="43">
        <v>6409260945</v>
      </c>
      <c r="G56" s="43">
        <v>6409260945</v>
      </c>
    </row>
    <row r="57" spans="1:7" ht="15.75" customHeight="1" x14ac:dyDescent="0.35">
      <c r="A57" s="92" t="s">
        <v>2</v>
      </c>
      <c r="B57" s="93"/>
      <c r="C57" s="284" t="s">
        <v>18</v>
      </c>
      <c r="D57" s="359">
        <v>1726448365</v>
      </c>
      <c r="E57" s="43">
        <v>2026448365</v>
      </c>
      <c r="F57" s="43">
        <v>1976448365</v>
      </c>
      <c r="G57" s="43">
        <v>1976448365</v>
      </c>
    </row>
    <row r="58" spans="1:7" ht="15.75" customHeight="1" x14ac:dyDescent="0.35">
      <c r="A58" s="21" t="s">
        <v>2</v>
      </c>
      <c r="B58" s="309"/>
      <c r="C58" s="284" t="s">
        <v>187</v>
      </c>
      <c r="D58" s="359">
        <v>0</v>
      </c>
      <c r="E58" s="43">
        <v>100000000</v>
      </c>
      <c r="F58" s="43">
        <v>170000000</v>
      </c>
      <c r="G58" s="43">
        <v>170000000</v>
      </c>
    </row>
    <row r="59" spans="1:7" ht="15.75" customHeight="1" x14ac:dyDescent="0.35">
      <c r="A59" s="110" t="s">
        <v>2</v>
      </c>
      <c r="B59" s="93"/>
      <c r="C59" s="284" t="s">
        <v>71</v>
      </c>
      <c r="D59" s="360">
        <v>300000000</v>
      </c>
      <c r="E59" s="43">
        <v>0</v>
      </c>
      <c r="F59" s="43">
        <v>0</v>
      </c>
      <c r="G59" s="43">
        <v>0</v>
      </c>
    </row>
    <row r="60" spans="1:7" ht="15.75" customHeight="1" thickBot="1" x14ac:dyDescent="0.4">
      <c r="A60" s="354" t="s">
        <v>2</v>
      </c>
      <c r="B60" s="356"/>
      <c r="C60" s="357" t="s">
        <v>186</v>
      </c>
      <c r="D60" s="363">
        <v>0</v>
      </c>
      <c r="E60" s="43">
        <v>0</v>
      </c>
      <c r="F60" s="43">
        <v>0</v>
      </c>
      <c r="G60" s="43">
        <v>0</v>
      </c>
    </row>
    <row r="61" spans="1:7" ht="15.75" customHeight="1" thickBot="1" x14ac:dyDescent="0.4">
      <c r="A61" s="44" t="s">
        <v>2</v>
      </c>
      <c r="B61" s="45"/>
      <c r="C61" s="46" t="s">
        <v>0</v>
      </c>
      <c r="D61" s="335">
        <f>SUM(D56:D60)</f>
        <v>7952170393</v>
      </c>
      <c r="E61" s="53">
        <f>SUM(E56:E60)</f>
        <v>8289199274</v>
      </c>
      <c r="F61" s="53">
        <f>SUM(F56:F60)</f>
        <v>8555709310</v>
      </c>
      <c r="G61" s="53">
        <f>SUM(G56:G60)</f>
        <v>8555709310</v>
      </c>
    </row>
    <row r="62" spans="1:7" ht="15.75" customHeight="1" thickBot="1" x14ac:dyDescent="0.4">
      <c r="A62" s="3" t="s">
        <v>13</v>
      </c>
      <c r="B62" s="4"/>
      <c r="C62" s="5" t="s">
        <v>25</v>
      </c>
      <c r="D62" s="359">
        <v>203058020</v>
      </c>
      <c r="E62" s="43">
        <v>203058020</v>
      </c>
      <c r="F62" s="43">
        <v>213058020</v>
      </c>
      <c r="G62" s="43">
        <v>223058020</v>
      </c>
    </row>
    <row r="63" spans="1:7" ht="15.75" customHeight="1" thickBot="1" x14ac:dyDescent="0.4">
      <c r="A63" s="55" t="s">
        <v>13</v>
      </c>
      <c r="B63" s="56"/>
      <c r="C63" s="57" t="s">
        <v>0</v>
      </c>
      <c r="D63" s="337">
        <f>SUM(D62:D62)</f>
        <v>203058020</v>
      </c>
      <c r="E63" s="58">
        <f>SUM(E62:E62)</f>
        <v>203058020</v>
      </c>
      <c r="F63" s="58">
        <f>SUM(F62:F62)</f>
        <v>213058020</v>
      </c>
      <c r="G63" s="58">
        <f>SUM(G62:G62)</f>
        <v>223058020</v>
      </c>
    </row>
    <row r="64" spans="1:7" ht="15.75" customHeight="1" thickBot="1" x14ac:dyDescent="0.4">
      <c r="A64" s="18" t="s">
        <v>14</v>
      </c>
      <c r="B64" s="19"/>
      <c r="C64" s="20" t="s">
        <v>104</v>
      </c>
      <c r="D64" s="413">
        <f>D9+D11+D16+D19+D23+D26+D28+D32+D34+D38+D46+D49+D53+D55+D61+D63</f>
        <v>25180337863</v>
      </c>
      <c r="E64" s="416">
        <f>E9+E11+E16+E19+E23+E26+E28+E32+E34+E38+E46+E49+E53+E55+E61+E63</f>
        <v>26880857000.099998</v>
      </c>
      <c r="F64" s="416">
        <f>F9+F11+F16+F19+F23+F26+F28+F32+F34+F38+F46+F49+F53+F55+F61+F63</f>
        <v>27402509865.908001</v>
      </c>
      <c r="G64" s="416">
        <f>G9+G11+G16+G19+G23+G26+G28+G32+G34+G38+G46+G49+G53+G55+G61+G63</f>
        <v>26769285865.908001</v>
      </c>
    </row>
    <row r="65" s="1" customFormat="1" x14ac:dyDescent="0.35"/>
    <row r="66" s="1" customFormat="1" x14ac:dyDescent="0.35"/>
    <row r="67" s="1" customFormat="1" x14ac:dyDescent="0.35"/>
    <row r="68" s="1" customFormat="1" x14ac:dyDescent="0.35"/>
    <row r="69" s="1" customFormat="1" x14ac:dyDescent="0.35"/>
    <row r="70" s="1" customFormat="1" x14ac:dyDescent="0.35"/>
    <row r="71" s="1" customFormat="1" x14ac:dyDescent="0.35"/>
    <row r="72" s="1" customFormat="1" x14ac:dyDescent="0.35"/>
    <row r="73" s="1" customFormat="1" x14ac:dyDescent="0.35"/>
    <row r="74" s="1" customFormat="1" x14ac:dyDescent="0.35"/>
    <row r="75" s="1" customFormat="1" x14ac:dyDescent="0.35"/>
    <row r="76" s="1" customFormat="1" x14ac:dyDescent="0.35"/>
    <row r="77" s="1" customFormat="1" x14ac:dyDescent="0.35"/>
    <row r="78" s="1" customFormat="1" x14ac:dyDescent="0.35"/>
    <row r="79" s="1" customFormat="1" x14ac:dyDescent="0.35"/>
    <row r="80" s="1" customFormat="1" x14ac:dyDescent="0.35"/>
    <row r="81" s="1" customFormat="1" x14ac:dyDescent="0.35"/>
    <row r="82" s="1" customFormat="1" x14ac:dyDescent="0.35"/>
    <row r="83" s="1" customFormat="1" x14ac:dyDescent="0.35"/>
    <row r="84" s="1" customFormat="1" x14ac:dyDescent="0.35"/>
    <row r="85" s="1" customFormat="1" x14ac:dyDescent="0.35"/>
    <row r="86" s="1" customFormat="1" x14ac:dyDescent="0.35"/>
    <row r="87" s="1" customFormat="1" x14ac:dyDescent="0.35"/>
    <row r="88" s="1" customFormat="1" x14ac:dyDescent="0.35"/>
    <row r="89" s="1" customFormat="1" x14ac:dyDescent="0.35"/>
    <row r="90" s="1" customFormat="1" x14ac:dyDescent="0.35"/>
    <row r="91" s="1" customFormat="1" x14ac:dyDescent="0.35"/>
    <row r="92" s="1" customFormat="1" x14ac:dyDescent="0.35"/>
    <row r="93" s="1" customFormat="1" x14ac:dyDescent="0.35"/>
    <row r="94" s="1" customFormat="1" x14ac:dyDescent="0.35"/>
    <row r="95" s="1" customFormat="1" x14ac:dyDescent="0.35"/>
    <row r="96" s="1" customFormat="1" x14ac:dyDescent="0.35"/>
    <row r="97" s="1" customFormat="1" x14ac:dyDescent="0.35"/>
    <row r="98" s="1" customFormat="1" x14ac:dyDescent="0.35"/>
    <row r="99" s="1" customFormat="1" x14ac:dyDescent="0.35"/>
    <row r="100" s="1" customFormat="1" x14ac:dyDescent="0.35"/>
    <row r="101" s="1" customFormat="1" x14ac:dyDescent="0.35"/>
    <row r="102" s="1" customFormat="1" x14ac:dyDescent="0.35"/>
    <row r="103" s="1" customFormat="1" x14ac:dyDescent="0.35"/>
    <row r="104" s="1" customFormat="1" x14ac:dyDescent="0.35"/>
    <row r="105" s="1" customFormat="1" x14ac:dyDescent="0.35"/>
    <row r="106" s="1" customFormat="1" x14ac:dyDescent="0.35"/>
    <row r="107" s="1" customFormat="1" x14ac:dyDescent="0.35"/>
    <row r="108" s="1" customFormat="1" x14ac:dyDescent="0.35"/>
    <row r="109" s="1" customFormat="1" x14ac:dyDescent="0.35"/>
    <row r="110" s="1" customFormat="1" x14ac:dyDescent="0.35"/>
    <row r="111" s="1" customFormat="1" x14ac:dyDescent="0.35"/>
    <row r="112" s="1" customFormat="1" x14ac:dyDescent="0.35"/>
    <row r="113" s="1" customFormat="1" x14ac:dyDescent="0.35"/>
    <row r="114" s="1" customFormat="1" x14ac:dyDescent="0.35"/>
    <row r="115" s="1" customFormat="1" x14ac:dyDescent="0.35"/>
    <row r="116" s="1" customFormat="1" x14ac:dyDescent="0.35"/>
    <row r="117" s="1" customFormat="1" x14ac:dyDescent="0.35"/>
    <row r="118" s="1" customFormat="1" x14ac:dyDescent="0.35"/>
    <row r="119" s="1" customFormat="1" x14ac:dyDescent="0.35"/>
    <row r="120" s="1" customFormat="1" x14ac:dyDescent="0.35"/>
    <row r="121" s="1" customFormat="1" x14ac:dyDescent="0.35"/>
    <row r="122" s="1" customFormat="1" x14ac:dyDescent="0.35"/>
    <row r="123" s="1" customFormat="1" x14ac:dyDescent="0.35"/>
    <row r="124" s="1" customFormat="1" x14ac:dyDescent="0.35"/>
    <row r="125" s="1" customFormat="1" x14ac:dyDescent="0.35"/>
    <row r="126" s="1" customFormat="1" x14ac:dyDescent="0.35"/>
    <row r="127" s="1" customFormat="1" x14ac:dyDescent="0.35"/>
    <row r="128" s="1" customFormat="1" x14ac:dyDescent="0.35"/>
    <row r="129" s="1" customFormat="1" x14ac:dyDescent="0.35"/>
    <row r="130" s="1" customFormat="1" x14ac:dyDescent="0.35"/>
    <row r="131" s="1" customFormat="1" x14ac:dyDescent="0.35"/>
    <row r="132" s="1" customFormat="1" x14ac:dyDescent="0.35"/>
    <row r="133" s="1" customFormat="1" x14ac:dyDescent="0.35"/>
    <row r="134" s="1" customFormat="1" x14ac:dyDescent="0.35"/>
    <row r="135" s="1" customFormat="1" x14ac:dyDescent="0.35"/>
    <row r="136" s="1" customFormat="1" x14ac:dyDescent="0.35"/>
    <row r="137" s="1" customFormat="1" x14ac:dyDescent="0.35"/>
    <row r="138" s="1" customFormat="1" x14ac:dyDescent="0.35"/>
    <row r="139" s="1" customFormat="1" x14ac:dyDescent="0.35"/>
    <row r="140" s="1" customFormat="1" x14ac:dyDescent="0.35"/>
    <row r="141" s="1" customFormat="1" x14ac:dyDescent="0.35"/>
    <row r="142" s="1" customFormat="1" x14ac:dyDescent="0.35"/>
    <row r="143" s="1" customFormat="1" x14ac:dyDescent="0.35"/>
    <row r="144" s="1" customFormat="1" x14ac:dyDescent="0.35"/>
    <row r="145" s="1" customFormat="1" x14ac:dyDescent="0.35"/>
    <row r="146" s="1" customFormat="1" x14ac:dyDescent="0.35"/>
    <row r="147" s="1" customFormat="1" x14ac:dyDescent="0.35"/>
    <row r="148" s="1" customFormat="1" x14ac:dyDescent="0.35"/>
    <row r="149" s="1" customFormat="1" x14ac:dyDescent="0.35"/>
    <row r="150" s="1" customFormat="1" x14ac:dyDescent="0.35"/>
    <row r="151" s="1" customFormat="1" x14ac:dyDescent="0.35"/>
    <row r="152" s="1" customFormat="1" x14ac:dyDescent="0.35"/>
    <row r="153" s="1" customFormat="1" x14ac:dyDescent="0.35"/>
    <row r="154" s="1" customFormat="1" x14ac:dyDescent="0.35"/>
    <row r="155" s="1" customFormat="1" x14ac:dyDescent="0.35"/>
    <row r="156" s="1" customFormat="1" x14ac:dyDescent="0.35"/>
    <row r="157" s="1" customFormat="1" x14ac:dyDescent="0.35"/>
  </sheetData>
  <mergeCells count="1">
    <mergeCell ref="A9:B9"/>
  </mergeCells>
  <phoneticPr fontId="3" type="noConversion"/>
  <pageMargins left="0.51181102362204722" right="0.31496062992125984" top="0.39370078740157483" bottom="0.39370078740157483" header="0.11811023622047245" footer="0.11811023622047245"/>
  <pageSetup paperSize="9" scale="68" orientation="portrait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964E1-5782-4FA8-AE40-D1DED95F27AC}">
  <sheetPr>
    <pageSetUpPr fitToPage="1"/>
  </sheetPr>
  <dimension ref="A1:G85"/>
  <sheetViews>
    <sheetView workbookViewId="0">
      <pane xSplit="3" ySplit="6" topLeftCell="D77" activePane="bottomRight" state="frozen"/>
      <selection pane="topRight" activeCell="D1" sqref="D1"/>
      <selection pane="bottomLeft" activeCell="A7" sqref="A7"/>
      <selection pane="bottomRight" activeCell="G80" sqref="G80"/>
    </sheetView>
  </sheetViews>
  <sheetFormatPr defaultRowHeight="14.5" x14ac:dyDescent="0.35"/>
  <cols>
    <col min="1" max="1" width="7.7265625" customWidth="1"/>
    <col min="2" max="2" width="5.7265625" customWidth="1"/>
    <col min="3" max="3" width="67" customWidth="1"/>
    <col min="4" max="7" width="14.7265625" style="101" customWidth="1"/>
  </cols>
  <sheetData>
    <row r="1" spans="1:7" ht="9" customHeight="1" x14ac:dyDescent="0.35"/>
    <row r="2" spans="1:7" ht="19.5" customHeight="1" x14ac:dyDescent="0.45">
      <c r="A2" s="120" t="s">
        <v>136</v>
      </c>
      <c r="B2" s="40" t="s">
        <v>165</v>
      </c>
    </row>
    <row r="3" spans="1:7" ht="19.5" customHeight="1" x14ac:dyDescent="0.45">
      <c r="A3" s="120"/>
      <c r="B3" s="40" t="s">
        <v>166</v>
      </c>
    </row>
    <row r="4" spans="1:7" ht="9.75" customHeight="1" x14ac:dyDescent="0.45">
      <c r="A4" s="120"/>
      <c r="B4" s="40"/>
    </row>
    <row r="5" spans="1:7" ht="7.5" customHeight="1" thickBot="1" x14ac:dyDescent="0.4">
      <c r="A5" s="38"/>
      <c r="B5" s="38"/>
      <c r="C5" s="39"/>
      <c r="D5" s="1"/>
      <c r="E5" s="1"/>
      <c r="F5" s="1"/>
      <c r="G5" s="1"/>
    </row>
    <row r="6" spans="1:7" ht="51.75" customHeight="1" thickBot="1" x14ac:dyDescent="0.3">
      <c r="A6" s="108" t="s">
        <v>26</v>
      </c>
      <c r="B6" s="109" t="s">
        <v>1</v>
      </c>
      <c r="C6" s="397" t="s">
        <v>194</v>
      </c>
      <c r="D6" s="412" t="s">
        <v>162</v>
      </c>
      <c r="E6" s="414" t="s">
        <v>196</v>
      </c>
      <c r="F6" s="414" t="s">
        <v>197</v>
      </c>
      <c r="G6" s="415" t="s">
        <v>198</v>
      </c>
    </row>
    <row r="7" spans="1:7" ht="15.75" customHeight="1" thickBot="1" x14ac:dyDescent="0.3">
      <c r="A7" s="76" t="s">
        <v>12</v>
      </c>
      <c r="B7" s="68"/>
      <c r="C7" s="115"/>
      <c r="D7" s="126">
        <v>0</v>
      </c>
      <c r="E7" s="293">
        <v>0</v>
      </c>
      <c r="F7" s="376">
        <v>0</v>
      </c>
      <c r="G7" s="126">
        <v>0</v>
      </c>
    </row>
    <row r="8" spans="1:7" ht="15.75" customHeight="1" thickBot="1" x14ac:dyDescent="0.4">
      <c r="A8" s="59" t="s">
        <v>12</v>
      </c>
      <c r="B8" s="60"/>
      <c r="C8" s="61" t="s">
        <v>0</v>
      </c>
      <c r="D8" s="62">
        <f>SUM(D7:D7)</f>
        <v>0</v>
      </c>
      <c r="E8" s="368">
        <f>SUM(E7:E7)</f>
        <v>0</v>
      </c>
      <c r="F8" s="368">
        <f>SUM(F7:F7)</f>
        <v>0</v>
      </c>
      <c r="G8" s="368">
        <f>SUM(G7:G7)</f>
        <v>0</v>
      </c>
    </row>
    <row r="9" spans="1:7" ht="15.75" customHeight="1" thickBot="1" x14ac:dyDescent="0.4">
      <c r="A9" s="75" t="s">
        <v>23</v>
      </c>
      <c r="B9" s="73"/>
      <c r="C9" s="74"/>
      <c r="D9" s="127">
        <v>0</v>
      </c>
      <c r="E9" s="294">
        <v>0</v>
      </c>
      <c r="F9" s="377">
        <v>0</v>
      </c>
      <c r="G9" s="127">
        <v>0</v>
      </c>
    </row>
    <row r="10" spans="1:7" ht="15.75" customHeight="1" thickBot="1" x14ac:dyDescent="0.4">
      <c r="A10" s="59" t="s">
        <v>23</v>
      </c>
      <c r="B10" s="60"/>
      <c r="C10" s="61" t="s">
        <v>0</v>
      </c>
      <c r="D10" s="62">
        <f>SUM(D9:D9)</f>
        <v>0</v>
      </c>
      <c r="E10" s="368">
        <f>SUM(E9:E9)</f>
        <v>0</v>
      </c>
      <c r="F10" s="368">
        <f>SUM(F9:F9)</f>
        <v>0</v>
      </c>
      <c r="G10" s="368">
        <f>SUM(G9:G9)</f>
        <v>0</v>
      </c>
    </row>
    <row r="11" spans="1:7" ht="29" x14ac:dyDescent="0.35">
      <c r="A11" s="219" t="s">
        <v>5</v>
      </c>
      <c r="B11" s="220" t="s">
        <v>50</v>
      </c>
      <c r="C11" s="124" t="s">
        <v>173</v>
      </c>
      <c r="D11" s="323">
        <v>299114973</v>
      </c>
      <c r="E11" s="401">
        <v>133000000</v>
      </c>
      <c r="F11" s="365">
        <v>0</v>
      </c>
      <c r="G11" s="281">
        <v>0</v>
      </c>
    </row>
    <row r="12" spans="1:7" ht="29.5" thickBot="1" x14ac:dyDescent="0.4">
      <c r="A12" s="195" t="s">
        <v>5</v>
      </c>
      <c r="B12" s="81" t="s">
        <v>175</v>
      </c>
      <c r="C12" s="112" t="s">
        <v>174</v>
      </c>
      <c r="D12" s="324">
        <v>34125027</v>
      </c>
      <c r="E12" s="402">
        <v>200240000</v>
      </c>
      <c r="F12" s="365">
        <v>385000000</v>
      </c>
      <c r="G12" s="281">
        <v>395000000</v>
      </c>
    </row>
    <row r="13" spans="1:7" ht="15.75" customHeight="1" thickBot="1" x14ac:dyDescent="0.4">
      <c r="A13" s="63" t="s">
        <v>5</v>
      </c>
      <c r="B13" s="64"/>
      <c r="C13" s="65" t="s">
        <v>0</v>
      </c>
      <c r="D13" s="66">
        <f>SUM(D11:D12)</f>
        <v>333240000</v>
      </c>
      <c r="E13" s="369">
        <f>SUM(E11:E12)</f>
        <v>333240000</v>
      </c>
      <c r="F13" s="369">
        <f>SUM(F11:F12)</f>
        <v>385000000</v>
      </c>
      <c r="G13" s="369">
        <f>SUM(G11:G12)</f>
        <v>395000000</v>
      </c>
    </row>
    <row r="14" spans="1:7" ht="15.75" customHeight="1" thickBot="1" x14ac:dyDescent="0.4">
      <c r="A14" s="69" t="s">
        <v>22</v>
      </c>
      <c r="B14" s="70"/>
      <c r="C14" s="71"/>
      <c r="D14" s="127">
        <v>0</v>
      </c>
      <c r="E14" s="294">
        <v>0</v>
      </c>
      <c r="F14" s="377">
        <v>0</v>
      </c>
      <c r="G14" s="127">
        <v>0</v>
      </c>
    </row>
    <row r="15" spans="1:7" ht="15.75" customHeight="1" thickBot="1" x14ac:dyDescent="0.4">
      <c r="A15" s="63" t="s">
        <v>22</v>
      </c>
      <c r="B15" s="64"/>
      <c r="C15" s="65" t="s">
        <v>0</v>
      </c>
      <c r="D15" s="66">
        <f>SUM(D14:D14)</f>
        <v>0</v>
      </c>
      <c r="E15" s="369">
        <f>SUM(E14:E14)</f>
        <v>0</v>
      </c>
      <c r="F15" s="369">
        <f>SUM(F14:F14)</f>
        <v>0</v>
      </c>
      <c r="G15" s="369">
        <f>SUM(G14:G14)</f>
        <v>0</v>
      </c>
    </row>
    <row r="16" spans="1:7" ht="15.75" customHeight="1" x14ac:dyDescent="0.35">
      <c r="A16" s="28" t="s">
        <v>10</v>
      </c>
      <c r="B16" s="29" t="s">
        <v>47</v>
      </c>
      <c r="C16" s="30" t="s">
        <v>60</v>
      </c>
      <c r="D16" s="323">
        <v>200000000</v>
      </c>
      <c r="E16" s="370">
        <v>0</v>
      </c>
      <c r="F16" s="378">
        <v>0</v>
      </c>
      <c r="G16" s="331">
        <v>0</v>
      </c>
    </row>
    <row r="17" spans="1:7" ht="15.75" customHeight="1" x14ac:dyDescent="0.35">
      <c r="A17" s="27" t="s">
        <v>10</v>
      </c>
      <c r="B17" s="22" t="s">
        <v>64</v>
      </c>
      <c r="C17" s="23" t="s">
        <v>48</v>
      </c>
      <c r="D17" s="281">
        <v>100000000</v>
      </c>
      <c r="E17" s="320">
        <v>100000000</v>
      </c>
      <c r="F17" s="378">
        <v>0</v>
      </c>
      <c r="G17" s="331">
        <v>0</v>
      </c>
    </row>
    <row r="18" spans="1:7" ht="15.75" customHeight="1" x14ac:dyDescent="0.35">
      <c r="A18" s="94" t="s">
        <v>10</v>
      </c>
      <c r="B18" s="22" t="s">
        <v>65</v>
      </c>
      <c r="C18" s="23" t="s">
        <v>73</v>
      </c>
      <c r="D18" s="281">
        <v>70200000</v>
      </c>
      <c r="E18" s="320">
        <v>98200000</v>
      </c>
      <c r="F18" s="378">
        <v>48200000</v>
      </c>
      <c r="G18" s="331">
        <v>0</v>
      </c>
    </row>
    <row r="19" spans="1:7" ht="15.75" customHeight="1" x14ac:dyDescent="0.35">
      <c r="A19" s="95" t="s">
        <v>10</v>
      </c>
      <c r="B19" s="29" t="s">
        <v>74</v>
      </c>
      <c r="C19" s="30" t="s">
        <v>75</v>
      </c>
      <c r="D19" s="281">
        <v>278000000</v>
      </c>
      <c r="E19" s="320">
        <v>300000000</v>
      </c>
      <c r="F19" s="378">
        <v>130000000</v>
      </c>
      <c r="G19" s="331">
        <v>130000000</v>
      </c>
    </row>
    <row r="20" spans="1:7" ht="15.75" customHeight="1" x14ac:dyDescent="0.35">
      <c r="A20" s="95" t="s">
        <v>10</v>
      </c>
      <c r="B20" s="22"/>
      <c r="C20" s="112" t="s">
        <v>159</v>
      </c>
      <c r="D20" s="281">
        <v>0</v>
      </c>
      <c r="E20" s="320">
        <v>150000000</v>
      </c>
      <c r="F20" s="378">
        <v>282000000</v>
      </c>
      <c r="G20" s="331">
        <v>330000000</v>
      </c>
    </row>
    <row r="21" spans="1:7" ht="15.75" customHeight="1" x14ac:dyDescent="0.35">
      <c r="A21" s="95" t="s">
        <v>10</v>
      </c>
      <c r="B21" s="22"/>
      <c r="C21" s="112" t="s">
        <v>151</v>
      </c>
      <c r="D21" s="281">
        <v>0</v>
      </c>
      <c r="E21" s="320">
        <v>0</v>
      </c>
      <c r="F21" s="378">
        <v>188000000</v>
      </c>
      <c r="G21" s="331">
        <v>268200000</v>
      </c>
    </row>
    <row r="22" spans="1:7" s="156" customFormat="1" ht="15.75" customHeight="1" thickBot="1" x14ac:dyDescent="0.4">
      <c r="A22" s="94" t="s">
        <v>10</v>
      </c>
      <c r="B22" s="353"/>
      <c r="C22" s="400" t="s">
        <v>185</v>
      </c>
      <c r="D22" s="396">
        <v>0</v>
      </c>
      <c r="E22" s="403">
        <v>0</v>
      </c>
      <c r="F22" s="378">
        <v>0</v>
      </c>
      <c r="G22" s="331">
        <v>70000000</v>
      </c>
    </row>
    <row r="23" spans="1:7" ht="15.75" customHeight="1" thickBot="1" x14ac:dyDescent="0.4">
      <c r="A23" s="67" t="s">
        <v>10</v>
      </c>
      <c r="B23" s="60"/>
      <c r="C23" s="61" t="s">
        <v>0</v>
      </c>
      <c r="D23" s="62">
        <f>SUM(D16:D22)</f>
        <v>648200000</v>
      </c>
      <c r="E23" s="368">
        <f>SUM(E16:E22)</f>
        <v>648200000</v>
      </c>
      <c r="F23" s="368">
        <f>SUM(F16:F22)</f>
        <v>648200000</v>
      </c>
      <c r="G23" s="368">
        <f>SUM(G16:G22)</f>
        <v>798200000</v>
      </c>
    </row>
    <row r="24" spans="1:7" ht="15.75" customHeight="1" thickBot="1" x14ac:dyDescent="0.4">
      <c r="A24" s="72" t="s">
        <v>24</v>
      </c>
      <c r="B24" s="73"/>
      <c r="C24" s="84"/>
      <c r="D24" s="127">
        <v>0</v>
      </c>
      <c r="E24" s="294">
        <v>0</v>
      </c>
      <c r="F24" s="377">
        <v>0</v>
      </c>
      <c r="G24" s="127">
        <v>0</v>
      </c>
    </row>
    <row r="25" spans="1:7" ht="15.75" customHeight="1" thickBot="1" x14ac:dyDescent="0.4">
      <c r="A25" s="67" t="s">
        <v>24</v>
      </c>
      <c r="B25" s="60"/>
      <c r="C25" s="61" t="s">
        <v>0</v>
      </c>
      <c r="D25" s="62">
        <f>SUM(D24:D24)</f>
        <v>0</v>
      </c>
      <c r="E25" s="368">
        <f>SUM(E24:E24)</f>
        <v>0</v>
      </c>
      <c r="F25" s="368">
        <f>SUM(F24:F24)</f>
        <v>0</v>
      </c>
      <c r="G25" s="368">
        <f>SUM(G24:G24)</f>
        <v>0</v>
      </c>
    </row>
    <row r="26" spans="1:7" ht="15.75" customHeight="1" x14ac:dyDescent="0.25">
      <c r="A26" s="25" t="s">
        <v>3</v>
      </c>
      <c r="B26" s="26" t="s">
        <v>16</v>
      </c>
      <c r="C26" s="42" t="s">
        <v>37</v>
      </c>
      <c r="D26" s="323">
        <v>3120590033</v>
      </c>
      <c r="E26" s="404">
        <v>3200590033</v>
      </c>
      <c r="F26" s="323">
        <v>3200590033</v>
      </c>
      <c r="G26" s="323">
        <v>3220590033</v>
      </c>
    </row>
    <row r="27" spans="1:7" ht="15.75" customHeight="1" x14ac:dyDescent="0.35">
      <c r="A27" s="21" t="s">
        <v>3</v>
      </c>
      <c r="B27" s="22" t="s">
        <v>17</v>
      </c>
      <c r="C27" s="23" t="s">
        <v>38</v>
      </c>
      <c r="D27" s="281">
        <v>63571000</v>
      </c>
      <c r="E27" s="295">
        <v>63571000</v>
      </c>
      <c r="F27" s="281">
        <v>63571000</v>
      </c>
      <c r="G27" s="281">
        <v>63571000</v>
      </c>
    </row>
    <row r="28" spans="1:7" ht="15.75" customHeight="1" x14ac:dyDescent="0.35">
      <c r="A28" s="21" t="s">
        <v>3</v>
      </c>
      <c r="B28" s="22" t="s">
        <v>28</v>
      </c>
      <c r="C28" s="23" t="s">
        <v>144</v>
      </c>
      <c r="D28" s="281">
        <v>625361000</v>
      </c>
      <c r="E28" s="295">
        <v>625361000</v>
      </c>
      <c r="F28" s="281">
        <v>625361000</v>
      </c>
      <c r="G28" s="281">
        <v>625361000</v>
      </c>
    </row>
    <row r="29" spans="1:7" ht="15.75" customHeight="1" x14ac:dyDescent="0.35">
      <c r="A29" s="21" t="s">
        <v>3</v>
      </c>
      <c r="B29" s="22" t="s">
        <v>153</v>
      </c>
      <c r="C29" s="24" t="s">
        <v>39</v>
      </c>
      <c r="D29" s="281">
        <v>378636386</v>
      </c>
      <c r="E29" s="295">
        <v>383636386</v>
      </c>
      <c r="F29" s="281">
        <v>408636386</v>
      </c>
      <c r="G29" s="281">
        <v>408636386</v>
      </c>
    </row>
    <row r="30" spans="1:7" ht="15.75" customHeight="1" x14ac:dyDescent="0.35">
      <c r="A30" s="35" t="s">
        <v>3</v>
      </c>
      <c r="B30" s="32" t="s">
        <v>66</v>
      </c>
      <c r="C30" s="36" t="s">
        <v>40</v>
      </c>
      <c r="D30" s="281">
        <v>375000000</v>
      </c>
      <c r="E30" s="295">
        <v>475000000</v>
      </c>
      <c r="F30" s="281">
        <v>475000000</v>
      </c>
      <c r="G30" s="281">
        <v>475000000</v>
      </c>
    </row>
    <row r="31" spans="1:7" ht="15.75" customHeight="1" x14ac:dyDescent="0.35">
      <c r="A31" s="21" t="s">
        <v>3</v>
      </c>
      <c r="B31" s="22" t="s">
        <v>67</v>
      </c>
      <c r="C31" s="112" t="s">
        <v>41</v>
      </c>
      <c r="D31" s="281">
        <v>100000000</v>
      </c>
      <c r="E31" s="295">
        <v>100000000</v>
      </c>
      <c r="F31" s="281">
        <v>130000000</v>
      </c>
      <c r="G31" s="281">
        <v>130000000</v>
      </c>
    </row>
    <row r="32" spans="1:7" s="156" customFormat="1" ht="15.75" customHeight="1" x14ac:dyDescent="0.35">
      <c r="A32" s="195" t="s">
        <v>3</v>
      </c>
      <c r="B32" s="22"/>
      <c r="C32" s="112" t="s">
        <v>149</v>
      </c>
      <c r="D32" s="281">
        <v>0</v>
      </c>
      <c r="E32" s="295">
        <v>50000000</v>
      </c>
      <c r="F32" s="281">
        <v>80000000</v>
      </c>
      <c r="G32" s="281">
        <v>80000000</v>
      </c>
    </row>
    <row r="33" spans="1:7" s="156" customFormat="1" ht="15.75" customHeight="1" thickBot="1" x14ac:dyDescent="0.4">
      <c r="A33" s="218" t="s">
        <v>3</v>
      </c>
      <c r="B33" s="299"/>
      <c r="C33" s="71" t="s">
        <v>150</v>
      </c>
      <c r="D33" s="281">
        <v>0</v>
      </c>
      <c r="E33" s="295">
        <v>0</v>
      </c>
      <c r="F33" s="381">
        <v>70000000</v>
      </c>
      <c r="G33" s="281">
        <v>70000000</v>
      </c>
    </row>
    <row r="34" spans="1:7" ht="15.75" customHeight="1" thickBot="1" x14ac:dyDescent="0.4">
      <c r="A34" s="59" t="s">
        <v>3</v>
      </c>
      <c r="B34" s="60"/>
      <c r="C34" s="61" t="s">
        <v>0</v>
      </c>
      <c r="D34" s="62">
        <f>SUM(D26:D33)</f>
        <v>4663158419</v>
      </c>
      <c r="E34" s="368">
        <f>SUM(E26:E33)</f>
        <v>4898158419</v>
      </c>
      <c r="F34" s="368">
        <f>SUM(F26:F33)</f>
        <v>5053158419</v>
      </c>
      <c r="G34" s="368">
        <f>SUM(G26:G33)</f>
        <v>5073158419</v>
      </c>
    </row>
    <row r="35" spans="1:7" ht="15.75" customHeight="1" x14ac:dyDescent="0.35">
      <c r="A35" s="282" t="s">
        <v>6</v>
      </c>
      <c r="B35" s="129" t="s">
        <v>36</v>
      </c>
      <c r="C35" s="285" t="s">
        <v>42</v>
      </c>
      <c r="D35" s="323">
        <v>311000000</v>
      </c>
      <c r="E35" s="404">
        <v>195000000</v>
      </c>
      <c r="F35" s="364">
        <v>81000000</v>
      </c>
      <c r="G35" s="323">
        <v>0</v>
      </c>
    </row>
    <row r="36" spans="1:7" ht="15.75" customHeight="1" thickBot="1" x14ac:dyDescent="0.4">
      <c r="A36" s="94" t="s">
        <v>6</v>
      </c>
      <c r="B36" s="85" t="s">
        <v>170</v>
      </c>
      <c r="C36" s="30" t="s">
        <v>158</v>
      </c>
      <c r="D36" s="324">
        <v>229000000</v>
      </c>
      <c r="E36" s="405">
        <v>425000000</v>
      </c>
      <c r="F36" s="379">
        <v>539000000</v>
      </c>
      <c r="G36" s="332">
        <v>620000000</v>
      </c>
    </row>
    <row r="37" spans="1:7" ht="15.75" customHeight="1" thickBot="1" x14ac:dyDescent="0.4">
      <c r="A37" s="67" t="s">
        <v>6</v>
      </c>
      <c r="B37" s="60"/>
      <c r="C37" s="61" t="s">
        <v>0</v>
      </c>
      <c r="D37" s="62">
        <f>SUM(D35:D36)</f>
        <v>540000000</v>
      </c>
      <c r="E37" s="368">
        <f>SUM(E35:E36)</f>
        <v>620000000</v>
      </c>
      <c r="F37" s="368">
        <f>SUM(F35:F36)</f>
        <v>620000000</v>
      </c>
      <c r="G37" s="368">
        <f>SUM(G35:G36)</f>
        <v>620000000</v>
      </c>
    </row>
    <row r="38" spans="1:7" ht="15.75" customHeight="1" thickBot="1" x14ac:dyDescent="0.4">
      <c r="A38" s="69" t="s">
        <v>21</v>
      </c>
      <c r="B38" s="82"/>
      <c r="C38" s="86"/>
      <c r="D38" s="127">
        <v>0</v>
      </c>
      <c r="E38" s="294">
        <v>0</v>
      </c>
      <c r="F38" s="377">
        <v>0</v>
      </c>
      <c r="G38" s="127">
        <v>0</v>
      </c>
    </row>
    <row r="39" spans="1:7" ht="15.75" customHeight="1" thickBot="1" x14ac:dyDescent="0.4">
      <c r="A39" s="67" t="s">
        <v>21</v>
      </c>
      <c r="B39" s="60"/>
      <c r="C39" s="61" t="s">
        <v>0</v>
      </c>
      <c r="D39" s="62">
        <f>SUM(D38:D38)</f>
        <v>0</v>
      </c>
      <c r="E39" s="368">
        <f>SUM(E38:E38)</f>
        <v>0</v>
      </c>
      <c r="F39" s="368">
        <f>SUM(F38:F38)</f>
        <v>0</v>
      </c>
      <c r="G39" s="368">
        <f>SUM(G38:G38)</f>
        <v>0</v>
      </c>
    </row>
    <row r="40" spans="1:7" ht="15.75" customHeight="1" x14ac:dyDescent="0.35">
      <c r="A40" s="128" t="s">
        <v>11</v>
      </c>
      <c r="B40" s="129" t="s">
        <v>29</v>
      </c>
      <c r="C40" s="130" t="s">
        <v>43</v>
      </c>
      <c r="D40" s="323">
        <v>227920650</v>
      </c>
      <c r="E40" s="295">
        <v>0</v>
      </c>
      <c r="F40" s="365">
        <v>0</v>
      </c>
      <c r="G40" s="281">
        <v>0</v>
      </c>
    </row>
    <row r="41" spans="1:7" ht="15.75" customHeight="1" thickBot="1" x14ac:dyDescent="0.4">
      <c r="A41" s="28" t="s">
        <v>11</v>
      </c>
      <c r="B41" s="29" t="s">
        <v>134</v>
      </c>
      <c r="C41" s="30" t="s">
        <v>61</v>
      </c>
      <c r="D41" s="324">
        <v>372079350</v>
      </c>
      <c r="E41" s="295">
        <v>600000000</v>
      </c>
      <c r="F41" s="365">
        <v>600000000</v>
      </c>
      <c r="G41" s="281">
        <v>600000000</v>
      </c>
    </row>
    <row r="42" spans="1:7" ht="15.75" customHeight="1" thickBot="1" x14ac:dyDescent="0.4">
      <c r="A42" s="67" t="s">
        <v>11</v>
      </c>
      <c r="B42" s="60"/>
      <c r="C42" s="61" t="s">
        <v>0</v>
      </c>
      <c r="D42" s="62">
        <f>SUM(D40:D41)</f>
        <v>600000000</v>
      </c>
      <c r="E42" s="368">
        <f>SUM(E40:E41)</f>
        <v>600000000</v>
      </c>
      <c r="F42" s="368">
        <f>SUM(F40:F41)</f>
        <v>600000000</v>
      </c>
      <c r="G42" s="368">
        <f>SUM(G40:G41)</f>
        <v>600000000</v>
      </c>
    </row>
    <row r="43" spans="1:7" ht="15.75" customHeight="1" x14ac:dyDescent="0.35">
      <c r="A43" s="79" t="s">
        <v>7</v>
      </c>
      <c r="B43" s="80" t="s">
        <v>8</v>
      </c>
      <c r="C43" s="286" t="s">
        <v>96</v>
      </c>
      <c r="D43" s="325">
        <v>1048777200</v>
      </c>
      <c r="E43" s="406">
        <v>1048777200</v>
      </c>
      <c r="F43" s="325">
        <v>1048777200</v>
      </c>
      <c r="G43" s="325">
        <v>1048777200</v>
      </c>
    </row>
    <row r="44" spans="1:7" ht="15.75" customHeight="1" x14ac:dyDescent="0.35">
      <c r="A44" s="21" t="s">
        <v>7</v>
      </c>
      <c r="B44" s="81" t="s">
        <v>30</v>
      </c>
      <c r="C44" s="287" t="s">
        <v>97</v>
      </c>
      <c r="D44" s="215">
        <v>1866958667</v>
      </c>
      <c r="E44" s="321">
        <v>1866958667</v>
      </c>
      <c r="F44" s="215">
        <v>2366958667</v>
      </c>
      <c r="G44" s="215">
        <v>2366958667</v>
      </c>
    </row>
    <row r="45" spans="1:7" ht="15.75" customHeight="1" x14ac:dyDescent="0.35">
      <c r="A45" s="21" t="s">
        <v>7</v>
      </c>
      <c r="B45" s="81" t="s">
        <v>9</v>
      </c>
      <c r="C45" s="287" t="s">
        <v>145</v>
      </c>
      <c r="D45" s="215">
        <v>316509293</v>
      </c>
      <c r="E45" s="321">
        <v>316509293</v>
      </c>
      <c r="F45" s="215">
        <v>316509293</v>
      </c>
      <c r="G45" s="215">
        <v>316509293</v>
      </c>
    </row>
    <row r="46" spans="1:7" ht="15.75" customHeight="1" x14ac:dyDescent="0.35">
      <c r="A46" s="25" t="s">
        <v>7</v>
      </c>
      <c r="B46" s="26" t="s">
        <v>68</v>
      </c>
      <c r="C46" s="288" t="s">
        <v>72</v>
      </c>
      <c r="D46" s="215">
        <v>652337350</v>
      </c>
      <c r="E46" s="321">
        <v>697337350</v>
      </c>
      <c r="F46" s="215">
        <v>611000000</v>
      </c>
      <c r="G46" s="215">
        <v>415000000</v>
      </c>
    </row>
    <row r="47" spans="1:7" s="156" customFormat="1" ht="15.75" customHeight="1" x14ac:dyDescent="0.35">
      <c r="A47" s="25" t="s">
        <v>7</v>
      </c>
      <c r="B47" s="26"/>
      <c r="C47" s="288" t="s">
        <v>180</v>
      </c>
      <c r="D47" s="281">
        <v>0</v>
      </c>
      <c r="E47" s="321">
        <v>0</v>
      </c>
      <c r="F47" s="215">
        <v>51000000</v>
      </c>
      <c r="G47" s="215">
        <v>237000000</v>
      </c>
    </row>
    <row r="48" spans="1:7" s="156" customFormat="1" ht="15.75" customHeight="1" x14ac:dyDescent="0.35">
      <c r="A48" s="25" t="s">
        <v>7</v>
      </c>
      <c r="B48" s="26"/>
      <c r="C48" s="288" t="s">
        <v>181</v>
      </c>
      <c r="D48" s="281">
        <v>0</v>
      </c>
      <c r="E48" s="321">
        <v>249000000</v>
      </c>
      <c r="F48" s="215">
        <v>300000000</v>
      </c>
      <c r="G48" s="215">
        <v>350000000</v>
      </c>
    </row>
    <row r="49" spans="1:7" s="156" customFormat="1" ht="15.75" customHeight="1" x14ac:dyDescent="0.35">
      <c r="A49" s="21" t="s">
        <v>7</v>
      </c>
      <c r="B49" s="81"/>
      <c r="C49" s="287" t="s">
        <v>177</v>
      </c>
      <c r="D49" s="281">
        <v>0</v>
      </c>
      <c r="E49" s="321">
        <v>0</v>
      </c>
      <c r="F49" s="215">
        <v>700000000</v>
      </c>
      <c r="G49" s="215">
        <v>700000000</v>
      </c>
    </row>
    <row r="50" spans="1:7" s="156" customFormat="1" ht="15.75" customHeight="1" x14ac:dyDescent="0.35">
      <c r="A50" s="21" t="s">
        <v>7</v>
      </c>
      <c r="B50" s="81" t="s">
        <v>183</v>
      </c>
      <c r="C50" s="305" t="s">
        <v>178</v>
      </c>
      <c r="D50" s="215">
        <v>493524490</v>
      </c>
      <c r="E50" s="321">
        <v>557524490</v>
      </c>
      <c r="F50" s="215">
        <v>563524490</v>
      </c>
      <c r="G50" s="215">
        <v>0</v>
      </c>
    </row>
    <row r="51" spans="1:7" s="156" customFormat="1" ht="15.75" customHeight="1" x14ac:dyDescent="0.35">
      <c r="A51" s="21" t="s">
        <v>7</v>
      </c>
      <c r="B51" s="81"/>
      <c r="C51" s="305" t="s">
        <v>182</v>
      </c>
      <c r="D51" s="395">
        <v>0</v>
      </c>
      <c r="E51" s="321">
        <v>0</v>
      </c>
      <c r="F51" s="215">
        <v>0</v>
      </c>
      <c r="G51" s="215">
        <v>563524490</v>
      </c>
    </row>
    <row r="52" spans="1:7" s="156" customFormat="1" ht="15.75" customHeight="1" thickBot="1" x14ac:dyDescent="0.4">
      <c r="A52" s="25" t="s">
        <v>7</v>
      </c>
      <c r="B52" s="352"/>
      <c r="C52" s="304" t="s">
        <v>179</v>
      </c>
      <c r="D52" s="326">
        <v>45046457</v>
      </c>
      <c r="E52" s="321">
        <v>46402498</v>
      </c>
      <c r="F52" s="378">
        <v>48046457</v>
      </c>
      <c r="G52" s="215">
        <v>49046457</v>
      </c>
    </row>
    <row r="53" spans="1:7" ht="15.75" customHeight="1" thickBot="1" x14ac:dyDescent="0.4">
      <c r="A53" s="67" t="s">
        <v>7</v>
      </c>
      <c r="B53" s="60"/>
      <c r="C53" s="61" t="s">
        <v>0</v>
      </c>
      <c r="D53" s="62">
        <f>SUM(D43:D52)</f>
        <v>4423153457</v>
      </c>
      <c r="E53" s="368">
        <f>SUM(E43:E52)</f>
        <v>4782509498</v>
      </c>
      <c r="F53" s="368">
        <f>SUM(F43:F52)</f>
        <v>6005816107</v>
      </c>
      <c r="G53" s="368">
        <f>SUM(G43:G52)</f>
        <v>6046816107</v>
      </c>
    </row>
    <row r="54" spans="1:7" ht="15.75" customHeight="1" thickBot="1" x14ac:dyDescent="0.4">
      <c r="A54" s="94" t="s">
        <v>4</v>
      </c>
      <c r="B54" s="85" t="s">
        <v>69</v>
      </c>
      <c r="C54" s="71" t="s">
        <v>44</v>
      </c>
      <c r="D54" s="327">
        <v>342760000</v>
      </c>
      <c r="E54" s="407">
        <v>342760000</v>
      </c>
      <c r="F54" s="366">
        <v>342760000</v>
      </c>
      <c r="G54" s="327">
        <v>370000000</v>
      </c>
    </row>
    <row r="55" spans="1:7" ht="15.75" customHeight="1" thickBot="1" x14ac:dyDescent="0.4">
      <c r="A55" s="67" t="s">
        <v>4</v>
      </c>
      <c r="B55" s="60"/>
      <c r="C55" s="61" t="s">
        <v>0</v>
      </c>
      <c r="D55" s="62">
        <f>SUM(D54:D54)</f>
        <v>342760000</v>
      </c>
      <c r="E55" s="368">
        <f>SUM(E54:E54)</f>
        <v>342760000</v>
      </c>
      <c r="F55" s="368">
        <f>SUM(F54:F54)</f>
        <v>342760000</v>
      </c>
      <c r="G55" s="368">
        <f>SUM(G54:G54)</f>
        <v>370000000</v>
      </c>
    </row>
    <row r="56" spans="1:7" ht="15.75" customHeight="1" x14ac:dyDescent="0.35">
      <c r="A56" s="27" t="s">
        <v>20</v>
      </c>
      <c r="B56" s="22" t="s">
        <v>35</v>
      </c>
      <c r="C56" s="112" t="s">
        <v>49</v>
      </c>
      <c r="D56" s="325">
        <v>492621666</v>
      </c>
      <c r="E56" s="370">
        <v>350000000</v>
      </c>
      <c r="F56" s="378">
        <v>0</v>
      </c>
      <c r="G56" s="331">
        <v>0</v>
      </c>
    </row>
    <row r="57" spans="1:7" ht="29" x14ac:dyDescent="0.35">
      <c r="A57" s="21" t="s">
        <v>20</v>
      </c>
      <c r="B57" s="81" t="s">
        <v>130</v>
      </c>
      <c r="C57" s="112" t="s">
        <v>156</v>
      </c>
      <c r="D57" s="308">
        <v>745737833</v>
      </c>
      <c r="E57" s="320">
        <v>1038359499</v>
      </c>
      <c r="F57" s="367">
        <v>1403359499</v>
      </c>
      <c r="G57" s="308">
        <v>1353359499</v>
      </c>
    </row>
    <row r="58" spans="1:7" ht="15.75" customHeight="1" thickBot="1" x14ac:dyDescent="0.4">
      <c r="A58" s="21" t="s">
        <v>20</v>
      </c>
      <c r="B58" s="351"/>
      <c r="C58" s="400" t="s">
        <v>176</v>
      </c>
      <c r="D58" s="350">
        <v>0</v>
      </c>
      <c r="E58" s="403">
        <v>0</v>
      </c>
      <c r="F58" s="380">
        <v>0</v>
      </c>
      <c r="G58" s="350">
        <v>50000000</v>
      </c>
    </row>
    <row r="59" spans="1:7" ht="15.75" customHeight="1" thickBot="1" x14ac:dyDescent="0.4">
      <c r="A59" s="67" t="s">
        <v>20</v>
      </c>
      <c r="B59" s="60"/>
      <c r="C59" s="61" t="s">
        <v>0</v>
      </c>
      <c r="D59" s="62">
        <f>SUM(D56:D58)</f>
        <v>1238359499</v>
      </c>
      <c r="E59" s="368">
        <f>SUM(E56:E58)</f>
        <v>1388359499</v>
      </c>
      <c r="F59" s="368">
        <f>SUM(F56:F58)</f>
        <v>1403359499</v>
      </c>
      <c r="G59" s="368">
        <f>SUM(G56:G58)</f>
        <v>1403359499</v>
      </c>
    </row>
    <row r="60" spans="1:7" s="156" customFormat="1" ht="15.75" customHeight="1" thickBot="1" x14ac:dyDescent="0.4">
      <c r="A60" s="28" t="s">
        <v>139</v>
      </c>
      <c r="B60" s="198"/>
      <c r="C60" s="289"/>
      <c r="D60" s="131">
        <v>0</v>
      </c>
      <c r="E60" s="297">
        <v>0</v>
      </c>
      <c r="F60" s="362">
        <v>0</v>
      </c>
      <c r="G60" s="131">
        <v>0</v>
      </c>
    </row>
    <row r="61" spans="1:7" ht="15.75" customHeight="1" thickBot="1" x14ac:dyDescent="0.4">
      <c r="A61" s="44" t="s">
        <v>139</v>
      </c>
      <c r="B61" s="60"/>
      <c r="C61" s="61" t="s">
        <v>0</v>
      </c>
      <c r="D61" s="62">
        <f>SUM(D60:D60)</f>
        <v>0</v>
      </c>
      <c r="E61" s="368">
        <f>SUM(E60:E60)</f>
        <v>0</v>
      </c>
      <c r="F61" s="368">
        <f>SUM(F60:F60)</f>
        <v>0</v>
      </c>
      <c r="G61" s="368">
        <f>SUM(G60:G60)</f>
        <v>0</v>
      </c>
    </row>
    <row r="62" spans="1:7" ht="15.75" customHeight="1" thickBot="1" x14ac:dyDescent="0.4">
      <c r="A62" s="197" t="s">
        <v>2</v>
      </c>
      <c r="B62" s="198"/>
      <c r="C62" s="289"/>
      <c r="D62" s="43">
        <v>0</v>
      </c>
      <c r="E62" s="296">
        <v>0</v>
      </c>
      <c r="F62" s="359">
        <v>0</v>
      </c>
      <c r="G62" s="43">
        <v>0</v>
      </c>
    </row>
    <row r="63" spans="1:7" ht="15.75" customHeight="1" thickBot="1" x14ac:dyDescent="0.4">
      <c r="A63" s="59" t="s">
        <v>2</v>
      </c>
      <c r="B63" s="60"/>
      <c r="C63" s="61" t="s">
        <v>0</v>
      </c>
      <c r="D63" s="62">
        <f>SUM(D62:D62)</f>
        <v>0</v>
      </c>
      <c r="E63" s="368">
        <f>SUM(E62:E62)</f>
        <v>0</v>
      </c>
      <c r="F63" s="368">
        <f>SUM(F62:F62)</f>
        <v>0</v>
      </c>
      <c r="G63" s="368">
        <f>SUM(G62:G62)</f>
        <v>0</v>
      </c>
    </row>
    <row r="64" spans="1:7" ht="15.75" customHeight="1" x14ac:dyDescent="0.35">
      <c r="A64" s="451" t="s">
        <v>58</v>
      </c>
      <c r="B64" s="452"/>
      <c r="C64" s="452"/>
      <c r="D64" s="133">
        <f>SUM(D65:D71)</f>
        <v>3170541079</v>
      </c>
      <c r="E64" s="371">
        <f>SUM(E65:E71)</f>
        <v>3493364251</v>
      </c>
      <c r="F64" s="371">
        <f>SUM(F65:F71)</f>
        <v>4064998577</v>
      </c>
      <c r="G64" s="371">
        <f>SUM(G65:G71)</f>
        <v>4239998577</v>
      </c>
    </row>
    <row r="65" spans="1:7" ht="15.75" customHeight="1" x14ac:dyDescent="0.35">
      <c r="A65" s="27" t="s">
        <v>13</v>
      </c>
      <c r="B65" s="22" t="s">
        <v>15</v>
      </c>
      <c r="C65" s="23" t="s">
        <v>62</v>
      </c>
      <c r="D65" s="328">
        <v>13279372</v>
      </c>
      <c r="E65" s="408">
        <v>4000000</v>
      </c>
      <c r="F65" s="365">
        <v>0</v>
      </c>
      <c r="G65" s="281">
        <v>0</v>
      </c>
    </row>
    <row r="66" spans="1:7" ht="15.75" customHeight="1" x14ac:dyDescent="0.35">
      <c r="A66" s="31" t="s">
        <v>13</v>
      </c>
      <c r="B66" s="32" t="s">
        <v>31</v>
      </c>
      <c r="C66" s="290" t="s">
        <v>45</v>
      </c>
      <c r="D66" s="328">
        <v>332899927</v>
      </c>
      <c r="E66" s="408">
        <v>0</v>
      </c>
      <c r="F66" s="365">
        <v>0</v>
      </c>
      <c r="G66" s="281">
        <v>0</v>
      </c>
    </row>
    <row r="67" spans="1:7" ht="15.75" customHeight="1" x14ac:dyDescent="0.35">
      <c r="A67" s="31" t="s">
        <v>13</v>
      </c>
      <c r="B67" s="32" t="s">
        <v>32</v>
      </c>
      <c r="C67" s="291" t="s">
        <v>70</v>
      </c>
      <c r="D67" s="328">
        <v>1010393562</v>
      </c>
      <c r="E67" s="408">
        <v>1076976439</v>
      </c>
      <c r="F67" s="365">
        <v>1067645673</v>
      </c>
      <c r="G67" s="281">
        <v>1115998577</v>
      </c>
    </row>
    <row r="68" spans="1:7" ht="15.75" customHeight="1" x14ac:dyDescent="0.35">
      <c r="A68" s="2" t="s">
        <v>13</v>
      </c>
      <c r="B68" s="87" t="s">
        <v>33</v>
      </c>
      <c r="C68" s="23" t="s">
        <v>46</v>
      </c>
      <c r="D68" s="328">
        <v>156004639</v>
      </c>
      <c r="E68" s="408">
        <v>0</v>
      </c>
      <c r="F68" s="365">
        <v>0</v>
      </c>
      <c r="G68" s="281">
        <v>0</v>
      </c>
    </row>
    <row r="69" spans="1:7" ht="15.75" customHeight="1" x14ac:dyDescent="0.35">
      <c r="A69" s="35" t="s">
        <v>13</v>
      </c>
      <c r="B69" s="318" t="s">
        <v>132</v>
      </c>
      <c r="C69" s="287" t="s">
        <v>171</v>
      </c>
      <c r="D69" s="329">
        <v>1077035780</v>
      </c>
      <c r="E69" s="408">
        <v>1525559343</v>
      </c>
      <c r="F69" s="365">
        <v>1876789144</v>
      </c>
      <c r="G69" s="281">
        <v>1800000000</v>
      </c>
    </row>
    <row r="70" spans="1:7" ht="15.75" customHeight="1" x14ac:dyDescent="0.35">
      <c r="A70" s="27" t="s">
        <v>13</v>
      </c>
      <c r="B70" s="22" t="s">
        <v>172</v>
      </c>
      <c r="C70" s="112" t="s">
        <v>77</v>
      </c>
      <c r="D70" s="328">
        <v>513927799</v>
      </c>
      <c r="E70" s="408">
        <v>766828469</v>
      </c>
      <c r="F70" s="365">
        <v>970563760</v>
      </c>
      <c r="G70" s="281">
        <v>1130000000</v>
      </c>
    </row>
    <row r="71" spans="1:7" ht="15.75" customHeight="1" x14ac:dyDescent="0.35">
      <c r="A71" s="27" t="s">
        <v>13</v>
      </c>
      <c r="B71" s="22" t="s">
        <v>148</v>
      </c>
      <c r="C71" s="112" t="s">
        <v>76</v>
      </c>
      <c r="D71" s="330">
        <v>67000000</v>
      </c>
      <c r="E71" s="408">
        <v>120000000</v>
      </c>
      <c r="F71" s="365">
        <v>150000000</v>
      </c>
      <c r="G71" s="281">
        <v>194000000</v>
      </c>
    </row>
    <row r="72" spans="1:7" ht="15.75" customHeight="1" x14ac:dyDescent="0.35">
      <c r="A72" s="453" t="s">
        <v>59</v>
      </c>
      <c r="B72" s="454"/>
      <c r="C72" s="454"/>
      <c r="D72" s="132">
        <f>SUM(D73:D78)</f>
        <v>2165407139</v>
      </c>
      <c r="E72" s="372">
        <f>SUM(E73:E78)</f>
        <v>2782775815</v>
      </c>
      <c r="F72" s="372">
        <f>SUM(F73:F78)</f>
        <v>3558767393</v>
      </c>
      <c r="G72" s="372">
        <f>SUM(G73:G78)</f>
        <v>4028219078</v>
      </c>
    </row>
    <row r="73" spans="1:7" ht="15.75" customHeight="1" x14ac:dyDescent="0.35">
      <c r="A73" s="31" t="s">
        <v>13</v>
      </c>
      <c r="B73" s="32" t="s">
        <v>51</v>
      </c>
      <c r="C73" s="23" t="s">
        <v>54</v>
      </c>
      <c r="D73" s="410">
        <v>509788880</v>
      </c>
      <c r="E73" s="409">
        <v>396512212</v>
      </c>
      <c r="F73" s="365">
        <v>0</v>
      </c>
      <c r="G73" s="281">
        <v>0</v>
      </c>
    </row>
    <row r="74" spans="1:7" ht="15.75" customHeight="1" x14ac:dyDescent="0.35">
      <c r="A74" s="31" t="s">
        <v>13</v>
      </c>
      <c r="B74" s="32" t="s">
        <v>152</v>
      </c>
      <c r="C74" s="23" t="s">
        <v>184</v>
      </c>
      <c r="D74" s="398">
        <v>113019272</v>
      </c>
      <c r="E74" s="409">
        <v>377716576</v>
      </c>
      <c r="F74" s="365">
        <v>1001000000</v>
      </c>
      <c r="G74" s="281">
        <v>1241577589</v>
      </c>
    </row>
    <row r="75" spans="1:7" ht="15.75" customHeight="1" x14ac:dyDescent="0.35">
      <c r="A75" s="31" t="s">
        <v>13</v>
      </c>
      <c r="B75" s="32" t="s">
        <v>52</v>
      </c>
      <c r="C75" s="71" t="s">
        <v>55</v>
      </c>
      <c r="D75" s="398">
        <v>170402640</v>
      </c>
      <c r="E75" s="409">
        <v>37304828</v>
      </c>
      <c r="F75" s="365">
        <v>0</v>
      </c>
      <c r="G75" s="281">
        <v>0</v>
      </c>
    </row>
    <row r="76" spans="1:7" ht="15.75" customHeight="1" x14ac:dyDescent="0.35">
      <c r="A76" s="27" t="s">
        <v>13</v>
      </c>
      <c r="B76" s="22" t="s">
        <v>133</v>
      </c>
      <c r="C76" s="112" t="s">
        <v>157</v>
      </c>
      <c r="D76" s="398">
        <v>145000000</v>
      </c>
      <c r="E76" s="409">
        <v>341736000</v>
      </c>
      <c r="F76" s="365">
        <v>465141489</v>
      </c>
      <c r="G76" s="281">
        <v>491141489</v>
      </c>
    </row>
    <row r="77" spans="1:7" ht="15.75" customHeight="1" x14ac:dyDescent="0.35">
      <c r="A77" s="27" t="s">
        <v>13</v>
      </c>
      <c r="B77" s="22" t="s">
        <v>53</v>
      </c>
      <c r="C77" s="23" t="s">
        <v>56</v>
      </c>
      <c r="D77" s="398">
        <v>1127196347</v>
      </c>
      <c r="E77" s="409">
        <v>1179506199</v>
      </c>
      <c r="F77" s="365">
        <v>1322625904</v>
      </c>
      <c r="G77" s="281">
        <v>1525500000</v>
      </c>
    </row>
    <row r="78" spans="1:7" ht="15.75" customHeight="1" thickBot="1" x14ac:dyDescent="0.4">
      <c r="A78" s="316" t="s">
        <v>13</v>
      </c>
      <c r="B78" s="347" t="s">
        <v>131</v>
      </c>
      <c r="C78" s="315" t="s">
        <v>160</v>
      </c>
      <c r="D78" s="411">
        <v>100000000</v>
      </c>
      <c r="E78" s="409">
        <v>450000000</v>
      </c>
      <c r="F78" s="365">
        <v>770000000</v>
      </c>
      <c r="G78" s="281">
        <v>770000000</v>
      </c>
    </row>
    <row r="79" spans="1:7" ht="15.75" customHeight="1" thickBot="1" x14ac:dyDescent="0.4">
      <c r="A79" s="44" t="s">
        <v>13</v>
      </c>
      <c r="B79" s="45"/>
      <c r="C79" s="46" t="s">
        <v>0</v>
      </c>
      <c r="D79" s="47">
        <f>D64+D72</f>
        <v>5335948218</v>
      </c>
      <c r="E79" s="373">
        <f>E64+E72</f>
        <v>6276140066</v>
      </c>
      <c r="F79" s="373">
        <f>F64+F72</f>
        <v>7623765970</v>
      </c>
      <c r="G79" s="373">
        <f>G64+G72</f>
        <v>8268217655</v>
      </c>
    </row>
    <row r="80" spans="1:7" ht="15.75" customHeight="1" thickBot="1" x14ac:dyDescent="0.4">
      <c r="A80" s="33" t="s">
        <v>14</v>
      </c>
      <c r="B80" s="34"/>
      <c r="C80" s="292" t="s">
        <v>105</v>
      </c>
      <c r="D80" s="298">
        <f>D8+D10+D13+D15+D23+D25+D34+D37+D39+D42+D53+D55+D59+D61+D63+D79</f>
        <v>18124819593</v>
      </c>
      <c r="E80" s="374">
        <f>E8+E10+E13+E15+E23+E25+E34+E37+E39+E42+E53+E55+E59+E61+E63+E79</f>
        <v>19889367482</v>
      </c>
      <c r="F80" s="374">
        <f>F8+F10+F13+F15+F23+F25+F34+F37+F39+F42+F53+F55+F59+F61+F63+F79</f>
        <v>22682059995</v>
      </c>
      <c r="G80" s="374">
        <f>G8+G10+G13+G15+G23+G25+G34+G37+G39+G42+G53+G55+G59+G61+G63+G79</f>
        <v>23574751680</v>
      </c>
    </row>
    <row r="81" spans="1:7" ht="7.5" customHeight="1" thickBot="1" x14ac:dyDescent="0.4">
      <c r="A81" s="88"/>
      <c r="B81" s="89"/>
      <c r="C81" s="90"/>
      <c r="D81" s="91"/>
      <c r="E81" s="91"/>
      <c r="F81" s="91"/>
      <c r="G81" s="91"/>
    </row>
    <row r="82" spans="1:7" ht="15.75" customHeight="1" thickBot="1" x14ac:dyDescent="0.4">
      <c r="A82" s="247" t="s">
        <v>14</v>
      </c>
      <c r="B82" s="248"/>
      <c r="C82" s="248" t="s">
        <v>106</v>
      </c>
      <c r="D82" s="418">
        <f>'B. Institucionální podpora'!D64+'C. Účelová podpora'!D80</f>
        <v>43305157456</v>
      </c>
      <c r="E82" s="417">
        <f>'B. Institucionální podpora'!E64+'C. Účelová podpora'!E80</f>
        <v>46770224482.099998</v>
      </c>
      <c r="F82" s="375">
        <f>'B. Institucionální podpora'!F64+'C. Účelová podpora'!F80</f>
        <v>50084569860.908005</v>
      </c>
      <c r="G82" s="375">
        <f>'B. Institucionální podpora'!G64+'C. Účelová podpora'!G80</f>
        <v>50344037545.908005</v>
      </c>
    </row>
    <row r="83" spans="1:7" ht="7.5" customHeight="1" x14ac:dyDescent="0.35">
      <c r="A83" s="96"/>
      <c r="B83" s="96"/>
      <c r="C83" s="96"/>
      <c r="D83" s="97"/>
      <c r="E83" s="97"/>
      <c r="F83" s="97"/>
      <c r="G83" s="97"/>
    </row>
    <row r="84" spans="1:7" ht="15" customHeight="1" x14ac:dyDescent="0.35">
      <c r="A84" s="96"/>
      <c r="B84" s="96"/>
      <c r="C84" s="96"/>
      <c r="D84" s="97"/>
      <c r="E84" s="436"/>
      <c r="F84" s="436"/>
      <c r="G84" s="436"/>
    </row>
    <row r="85" spans="1:7" x14ac:dyDescent="0.35">
      <c r="D85" s="317"/>
      <c r="E85" s="317"/>
    </row>
  </sheetData>
  <mergeCells count="2">
    <mergeCell ref="A64:C64"/>
    <mergeCell ref="A72:C72"/>
  </mergeCells>
  <pageMargins left="0.70866141732283472" right="0.31496062992125984" top="0.39370078740157483" bottom="0.19685039370078741" header="0.11811023622047245" footer="0.11811023622047245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9F34B-1230-4EF7-A453-C68ED9BF747D}">
  <sheetPr>
    <pageSetUpPr fitToPage="1"/>
  </sheetPr>
  <dimension ref="A1:Q303"/>
  <sheetViews>
    <sheetView workbookViewId="0">
      <selection activeCell="G52" sqref="G52"/>
    </sheetView>
  </sheetViews>
  <sheetFormatPr defaultRowHeight="12.5" x14ac:dyDescent="0.25"/>
  <cols>
    <col min="1" max="8" width="16.7265625" customWidth="1"/>
  </cols>
  <sheetData>
    <row r="1" spans="1:17" ht="13" x14ac:dyDescent="0.3">
      <c r="A1" s="98"/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</row>
    <row r="2" spans="1:17" ht="18.5" x14ac:dyDescent="0.45">
      <c r="A2" s="99" t="s">
        <v>167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</row>
    <row r="3" spans="1:17" ht="18.5" x14ac:dyDescent="0.45">
      <c r="A3" s="99" t="s">
        <v>168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5" thickBot="1" x14ac:dyDescent="0.4">
      <c r="A4" s="101"/>
      <c r="B4" s="101"/>
      <c r="C4" s="101"/>
      <c r="D4" s="101"/>
      <c r="E4" s="101"/>
      <c r="F4" s="101"/>
      <c r="G4" s="101"/>
      <c r="H4" s="101"/>
      <c r="I4" s="101"/>
      <c r="J4" s="98"/>
      <c r="K4" s="98"/>
      <c r="L4" s="98"/>
      <c r="M4" s="98"/>
      <c r="N4" s="98"/>
      <c r="O4" s="98"/>
      <c r="P4" s="98"/>
      <c r="Q4" s="98"/>
    </row>
    <row r="5" spans="1:17" ht="18" customHeight="1" x14ac:dyDescent="0.35">
      <c r="A5" s="455" t="s">
        <v>93</v>
      </c>
      <c r="B5" s="457" t="s">
        <v>140</v>
      </c>
      <c r="C5" s="459"/>
      <c r="D5" s="459"/>
      <c r="E5" s="460" t="s">
        <v>124</v>
      </c>
      <c r="F5" s="461"/>
      <c r="G5" s="461"/>
      <c r="H5" s="462"/>
      <c r="I5" s="101"/>
      <c r="J5" s="98"/>
      <c r="K5" s="98"/>
      <c r="L5" s="98"/>
      <c r="M5" s="98"/>
      <c r="N5" s="98"/>
      <c r="O5" s="98"/>
      <c r="P5" s="98"/>
      <c r="Q5" s="98"/>
    </row>
    <row r="6" spans="1:17" ht="84" customHeight="1" thickBot="1" x14ac:dyDescent="0.4">
      <c r="A6" s="456"/>
      <c r="B6" s="463"/>
      <c r="C6" s="223" t="s">
        <v>125</v>
      </c>
      <c r="D6" s="250" t="s">
        <v>141</v>
      </c>
      <c r="E6" s="251" t="s">
        <v>126</v>
      </c>
      <c r="F6" s="222" t="s">
        <v>127</v>
      </c>
      <c r="G6" s="222" t="s">
        <v>128</v>
      </c>
      <c r="H6" s="221" t="s">
        <v>129</v>
      </c>
      <c r="I6" s="101"/>
      <c r="J6" s="98"/>
      <c r="K6" s="98"/>
      <c r="L6" s="98"/>
      <c r="M6" s="98"/>
      <c r="N6" s="98"/>
      <c r="O6" s="98"/>
      <c r="P6" s="98"/>
      <c r="Q6" s="98"/>
    </row>
    <row r="7" spans="1:17" ht="15.75" customHeight="1" x14ac:dyDescent="0.35">
      <c r="A7" s="116" t="s">
        <v>109</v>
      </c>
      <c r="B7" s="201">
        <f>C7+D7</f>
        <v>79964282</v>
      </c>
      <c r="C7" s="257">
        <f>'B. Institucionální podpora'!E9</f>
        <v>79964282</v>
      </c>
      <c r="D7" s="258">
        <f>'C. Účelová podpora'!E8</f>
        <v>0</v>
      </c>
      <c r="E7" s="253">
        <v>0</v>
      </c>
      <c r="F7" s="202">
        <v>0</v>
      </c>
      <c r="G7" s="202">
        <v>0</v>
      </c>
      <c r="H7" s="203">
        <v>0</v>
      </c>
      <c r="I7" s="101"/>
      <c r="J7" s="98"/>
      <c r="K7" s="98"/>
      <c r="L7" s="98"/>
      <c r="M7" s="98"/>
      <c r="N7" s="98"/>
      <c r="O7" s="98"/>
      <c r="P7" s="98"/>
      <c r="Q7" s="98"/>
    </row>
    <row r="8" spans="1:17" ht="15.75" customHeight="1" x14ac:dyDescent="0.35">
      <c r="A8" s="117" t="s">
        <v>110</v>
      </c>
      <c r="B8" s="204">
        <f t="shared" ref="B8:B22" si="0">C8+D8</f>
        <v>34909459</v>
      </c>
      <c r="C8" s="259">
        <f>'B. Institucionální podpora'!E11</f>
        <v>34909459</v>
      </c>
      <c r="D8" s="260">
        <f>'C. Účelová podpora'!E10</f>
        <v>0</v>
      </c>
      <c r="E8" s="254">
        <v>0</v>
      </c>
      <c r="F8" s="205">
        <v>0</v>
      </c>
      <c r="G8" s="206">
        <f>'B. Institucionální podpora'!E10</f>
        <v>34909459</v>
      </c>
      <c r="H8" s="207">
        <v>0</v>
      </c>
      <c r="I8" s="101"/>
      <c r="J8" s="98"/>
      <c r="K8" s="98"/>
      <c r="L8" s="98"/>
      <c r="M8" s="98"/>
      <c r="N8" s="98"/>
      <c r="O8" s="98"/>
      <c r="P8" s="98"/>
      <c r="Q8" s="98"/>
    </row>
    <row r="9" spans="1:17" ht="15.75" customHeight="1" x14ac:dyDescent="0.35">
      <c r="A9" s="118" t="s">
        <v>111</v>
      </c>
      <c r="B9" s="204">
        <f t="shared" si="0"/>
        <v>457768203</v>
      </c>
      <c r="C9" s="261">
        <f>'B. Institucionální podpora'!E16</f>
        <v>124528203</v>
      </c>
      <c r="D9" s="262">
        <f>'C. Účelová podpora'!E13</f>
        <v>333240000</v>
      </c>
      <c r="E9" s="254">
        <f>'C. Účelová podpora'!E13</f>
        <v>333240000</v>
      </c>
      <c r="F9" s="205">
        <v>0</v>
      </c>
      <c r="G9" s="205">
        <f>'B. Institucionální podpora'!E12</f>
        <v>113619302</v>
      </c>
      <c r="H9" s="207">
        <f>'B. Institucionální podpora'!E13</f>
        <v>9534000</v>
      </c>
      <c r="I9" s="101"/>
      <c r="J9" s="98"/>
      <c r="K9" s="98"/>
      <c r="L9" s="98"/>
      <c r="M9" s="98"/>
      <c r="N9" s="98"/>
      <c r="O9" s="98"/>
      <c r="P9" s="98"/>
      <c r="Q9" s="98"/>
    </row>
    <row r="10" spans="1:17" ht="15.75" customHeight="1" x14ac:dyDescent="0.35">
      <c r="A10" s="117" t="s">
        <v>112</v>
      </c>
      <c r="B10" s="204">
        <f t="shared" si="0"/>
        <v>88919000</v>
      </c>
      <c r="C10" s="259">
        <f>'B. Institucionální podpora'!E19</f>
        <v>88919000</v>
      </c>
      <c r="D10" s="260">
        <f>'C. Účelová podpora'!E15</f>
        <v>0</v>
      </c>
      <c r="E10" s="254">
        <v>0</v>
      </c>
      <c r="F10" s="205">
        <v>0</v>
      </c>
      <c r="G10" s="206">
        <f>'B. Institucionální podpora'!E17</f>
        <v>88569000</v>
      </c>
      <c r="H10" s="207">
        <v>0</v>
      </c>
      <c r="I10" s="101"/>
      <c r="J10" s="98"/>
      <c r="K10" s="98"/>
      <c r="L10" s="98"/>
      <c r="M10" s="98"/>
      <c r="N10" s="98"/>
      <c r="O10" s="98"/>
      <c r="P10" s="98"/>
      <c r="Q10" s="98"/>
    </row>
    <row r="11" spans="1:17" ht="15.75" customHeight="1" x14ac:dyDescent="0.35">
      <c r="A11" s="118" t="s">
        <v>113</v>
      </c>
      <c r="B11" s="204">
        <f t="shared" si="0"/>
        <v>782667901</v>
      </c>
      <c r="C11" s="261">
        <f>'B. Institucionální podpora'!E23</f>
        <v>134467901</v>
      </c>
      <c r="D11" s="262">
        <f>'C. Účelová podpora'!E23</f>
        <v>648200000</v>
      </c>
      <c r="E11" s="105">
        <f>'C. Účelová podpora'!E23</f>
        <v>648200000</v>
      </c>
      <c r="F11" s="205">
        <v>0</v>
      </c>
      <c r="G11" s="205">
        <f>'B. Institucionální podpora'!E20</f>
        <v>125855692</v>
      </c>
      <c r="H11" s="207">
        <v>0</v>
      </c>
      <c r="I11" s="101"/>
      <c r="J11" s="98"/>
      <c r="K11" s="98"/>
      <c r="L11" s="98"/>
      <c r="M11" s="98"/>
      <c r="N11" s="98"/>
      <c r="O11" s="98"/>
      <c r="P11" s="98"/>
      <c r="Q11" s="98"/>
    </row>
    <row r="12" spans="1:17" ht="15.75" customHeight="1" x14ac:dyDescent="0.35">
      <c r="A12" s="117" t="s">
        <v>114</v>
      </c>
      <c r="B12" s="204">
        <f t="shared" si="0"/>
        <v>360113414</v>
      </c>
      <c r="C12" s="259">
        <f>'B. Institucionální podpora'!E26</f>
        <v>360113414</v>
      </c>
      <c r="D12" s="260">
        <f>'C. Účelová podpora'!E25</f>
        <v>0</v>
      </c>
      <c r="E12" s="254">
        <v>0</v>
      </c>
      <c r="F12" s="205">
        <v>0</v>
      </c>
      <c r="G12" s="206">
        <f>'B. Institucionální podpora'!E24</f>
        <v>359700414</v>
      </c>
      <c r="H12" s="207">
        <v>0</v>
      </c>
      <c r="I12" s="101"/>
      <c r="J12" s="98"/>
      <c r="K12" s="98"/>
      <c r="L12" s="98"/>
      <c r="M12" s="98"/>
      <c r="N12" s="98"/>
      <c r="O12" s="98"/>
      <c r="P12" s="98"/>
      <c r="Q12" s="98"/>
    </row>
    <row r="13" spans="1:17" ht="15.75" customHeight="1" x14ac:dyDescent="0.35">
      <c r="A13" s="118" t="s">
        <v>115</v>
      </c>
      <c r="B13" s="204">
        <f t="shared" si="0"/>
        <v>5063000000</v>
      </c>
      <c r="C13" s="261">
        <f>'B. Institucionální podpora'!E28</f>
        <v>164841581</v>
      </c>
      <c r="D13" s="263">
        <f>'C. Účelová podpora'!E34</f>
        <v>4898158419</v>
      </c>
      <c r="E13" s="255">
        <v>0</v>
      </c>
      <c r="F13" s="208">
        <v>0</v>
      </c>
      <c r="G13" s="208">
        <v>0</v>
      </c>
      <c r="H13" s="209">
        <v>0</v>
      </c>
      <c r="I13" s="101"/>
      <c r="J13" s="98"/>
      <c r="K13" s="98"/>
      <c r="L13" s="98"/>
      <c r="M13" s="98"/>
      <c r="N13" s="98"/>
      <c r="O13" s="98"/>
      <c r="P13" s="98"/>
      <c r="Q13" s="98"/>
    </row>
    <row r="14" spans="1:17" ht="15.75" customHeight="1" x14ac:dyDescent="0.35">
      <c r="A14" s="118" t="s">
        <v>116</v>
      </c>
      <c r="B14" s="204">
        <f t="shared" si="0"/>
        <v>1171891691</v>
      </c>
      <c r="C14" s="261">
        <f>'B. Institucionální podpora'!E32</f>
        <v>551891691</v>
      </c>
      <c r="D14" s="260">
        <f>'C. Účelová podpora'!E37</f>
        <v>620000000</v>
      </c>
      <c r="E14" s="210">
        <f>'C. Účelová podpora'!E37</f>
        <v>620000000</v>
      </c>
      <c r="F14" s="205">
        <v>0</v>
      </c>
      <c r="G14" s="205">
        <f>'B. Institucionální podpora'!E29</f>
        <v>545941691</v>
      </c>
      <c r="H14" s="207">
        <v>0</v>
      </c>
      <c r="I14" s="101"/>
      <c r="J14" s="98"/>
      <c r="K14" s="98"/>
      <c r="L14" s="98"/>
      <c r="M14" s="98"/>
      <c r="N14" s="98"/>
      <c r="O14" s="98"/>
      <c r="P14" s="98"/>
      <c r="Q14" s="98"/>
    </row>
    <row r="15" spans="1:17" ht="15.75" customHeight="1" x14ac:dyDescent="0.35">
      <c r="A15" s="117" t="s">
        <v>117</v>
      </c>
      <c r="B15" s="204">
        <f t="shared" si="0"/>
        <v>100553685.09999999</v>
      </c>
      <c r="C15" s="264">
        <f>'B. Institucionální podpora'!E34</f>
        <v>100553685.09999999</v>
      </c>
      <c r="D15" s="260">
        <f>'C. Účelová podpora'!E39</f>
        <v>0</v>
      </c>
      <c r="E15" s="254">
        <v>0</v>
      </c>
      <c r="F15" s="205">
        <v>0</v>
      </c>
      <c r="G15" s="211">
        <f>'B. Institucionální podpora'!E33</f>
        <v>100553685.09999999</v>
      </c>
      <c r="H15" s="207">
        <v>0</v>
      </c>
      <c r="I15" s="101"/>
      <c r="J15" s="98"/>
      <c r="K15" s="98"/>
      <c r="L15" s="98"/>
      <c r="M15" s="98"/>
      <c r="N15" s="98"/>
      <c r="O15" s="98"/>
      <c r="P15" s="98"/>
      <c r="Q15" s="98"/>
    </row>
    <row r="16" spans="1:17" ht="15.75" customHeight="1" x14ac:dyDescent="0.35">
      <c r="A16" s="118" t="s">
        <v>118</v>
      </c>
      <c r="B16" s="204">
        <f t="shared" si="0"/>
        <v>1207869884</v>
      </c>
      <c r="C16" s="261">
        <f>'B. Institucionální podpora'!E38</f>
        <v>607869884</v>
      </c>
      <c r="D16" s="260">
        <f>'C. Účelová podpora'!E42</f>
        <v>600000000</v>
      </c>
      <c r="E16" s="210">
        <f>'C. Účelová podpora'!E42</f>
        <v>600000000</v>
      </c>
      <c r="F16" s="205">
        <v>0</v>
      </c>
      <c r="G16" s="205">
        <f>'B. Institucionální podpora'!E35</f>
        <v>602389884</v>
      </c>
      <c r="H16" s="207">
        <v>0</v>
      </c>
      <c r="I16" s="101"/>
      <c r="J16" s="98"/>
      <c r="K16" s="98"/>
      <c r="L16" s="98"/>
      <c r="M16" s="98"/>
      <c r="N16" s="98"/>
      <c r="O16" s="98"/>
      <c r="P16" s="98"/>
      <c r="Q16" s="98"/>
    </row>
    <row r="17" spans="1:17" ht="15.75" customHeight="1" x14ac:dyDescent="0.35">
      <c r="A17" s="118" t="s">
        <v>119</v>
      </c>
      <c r="B17" s="204">
        <f t="shared" si="0"/>
        <v>19939390903</v>
      </c>
      <c r="C17" s="261">
        <f>'B. Institucionální podpora'!E46</f>
        <v>15156881405</v>
      </c>
      <c r="D17" s="260">
        <f>'C. Účelová podpora'!E53</f>
        <v>4782509498</v>
      </c>
      <c r="E17" s="254">
        <f>'C. Účelová podpora'!E46+'C. Účelová podpora'!E45+'C. Účelová podpora'!E47+'C. Účelová podpora'!E49+'C. Účelová podpora'!E48</f>
        <v>1262846643</v>
      </c>
      <c r="F17" s="205">
        <f>'C. Účelová podpora'!E43</f>
        <v>1048777200</v>
      </c>
      <c r="G17" s="205">
        <f>'B. Institucionální podpora'!E39</f>
        <v>9952916469</v>
      </c>
      <c r="H17" s="207">
        <f>'B. Institucionální podpora'!E44+'B. Institucionální podpora'!E45</f>
        <v>2776921000</v>
      </c>
      <c r="I17" s="101"/>
      <c r="J17" s="98"/>
      <c r="K17" s="98"/>
      <c r="L17" s="98"/>
      <c r="M17" s="98"/>
      <c r="N17" s="98"/>
      <c r="O17" s="98"/>
      <c r="P17" s="98"/>
      <c r="Q17" s="98"/>
    </row>
    <row r="18" spans="1:17" ht="15.75" customHeight="1" x14ac:dyDescent="0.35">
      <c r="A18" s="118" t="s">
        <v>120</v>
      </c>
      <c r="B18" s="204">
        <f t="shared" si="0"/>
        <v>511626000</v>
      </c>
      <c r="C18" s="265">
        <f>'B. Institucionální podpora'!E49</f>
        <v>168866000</v>
      </c>
      <c r="D18" s="266">
        <f>'C. Účelová podpora'!E55</f>
        <v>342760000</v>
      </c>
      <c r="E18" s="210">
        <f>'C. Účelová podpora'!E55</f>
        <v>342760000</v>
      </c>
      <c r="F18" s="205">
        <v>0</v>
      </c>
      <c r="G18" s="205">
        <f>'B. Institucionální podpora'!E47</f>
        <v>160866000</v>
      </c>
      <c r="H18" s="207">
        <v>0</v>
      </c>
      <c r="I18" s="101"/>
      <c r="J18" s="98"/>
      <c r="K18" s="98"/>
      <c r="L18" s="98"/>
      <c r="M18" s="98"/>
      <c r="N18" s="98"/>
      <c r="O18" s="98"/>
      <c r="P18" s="98"/>
      <c r="Q18" s="98"/>
    </row>
    <row r="19" spans="1:17" ht="15.75" customHeight="1" x14ac:dyDescent="0.35">
      <c r="A19" s="118" t="s">
        <v>121</v>
      </c>
      <c r="B19" s="204">
        <f t="shared" si="0"/>
        <v>2186888610</v>
      </c>
      <c r="C19" s="261">
        <f>'B. Institucionální podpora'!E53</f>
        <v>798529111</v>
      </c>
      <c r="D19" s="262">
        <f>'C. Účelová podpora'!E59</f>
        <v>1388359499</v>
      </c>
      <c r="E19" s="105">
        <f>'C. Účelová podpora'!E59</f>
        <v>1388359499</v>
      </c>
      <c r="F19" s="205">
        <v>0</v>
      </c>
      <c r="G19" s="205">
        <f>'B. Institucionální podpora'!E50</f>
        <v>776029111</v>
      </c>
      <c r="H19" s="207">
        <v>0</v>
      </c>
      <c r="I19" s="101"/>
      <c r="J19" s="98"/>
      <c r="K19" s="98"/>
      <c r="L19" s="98"/>
      <c r="M19" s="98"/>
      <c r="N19" s="98"/>
      <c r="O19" s="98"/>
      <c r="P19" s="98"/>
      <c r="Q19" s="98"/>
    </row>
    <row r="20" spans="1:17" ht="15.75" customHeight="1" x14ac:dyDescent="0.35">
      <c r="A20" s="229" t="s">
        <v>138</v>
      </c>
      <c r="B20" s="204">
        <f t="shared" si="0"/>
        <v>16264090</v>
      </c>
      <c r="C20" s="261">
        <f>'B. Institucionální podpora'!E55</f>
        <v>16264090</v>
      </c>
      <c r="D20" s="267">
        <f>'C. Účelová podpora'!E61</f>
        <v>0</v>
      </c>
      <c r="E20" s="184">
        <v>0</v>
      </c>
      <c r="F20" s="205">
        <v>0</v>
      </c>
      <c r="G20" s="205">
        <f>'B. Institucionální podpora'!E54</f>
        <v>16264090</v>
      </c>
      <c r="H20" s="207">
        <v>0</v>
      </c>
      <c r="I20" s="101"/>
      <c r="J20" s="98"/>
      <c r="K20" s="98"/>
      <c r="L20" s="98"/>
      <c r="M20" s="98"/>
      <c r="N20" s="98"/>
      <c r="O20" s="98"/>
      <c r="P20" s="98"/>
      <c r="Q20" s="98"/>
    </row>
    <row r="21" spans="1:17" ht="15.75" customHeight="1" x14ac:dyDescent="0.35">
      <c r="A21" s="119" t="s">
        <v>122</v>
      </c>
      <c r="B21" s="204">
        <f t="shared" si="0"/>
        <v>8289199274</v>
      </c>
      <c r="C21" s="261">
        <f>'B. Institucionální podpora'!E61</f>
        <v>8289199274</v>
      </c>
      <c r="D21" s="262">
        <f>'C. Účelová podpora'!E63</f>
        <v>0</v>
      </c>
      <c r="E21" s="254">
        <v>0</v>
      </c>
      <c r="F21" s="205">
        <v>0</v>
      </c>
      <c r="G21" s="205">
        <f>'B. Institucionální podpora'!E56</f>
        <v>6162750909</v>
      </c>
      <c r="H21" s="207">
        <v>0</v>
      </c>
      <c r="I21" s="101"/>
      <c r="J21" s="98"/>
      <c r="K21" s="98"/>
      <c r="L21" s="98"/>
      <c r="M21" s="98"/>
      <c r="N21" s="98"/>
      <c r="O21" s="98"/>
      <c r="P21" s="98"/>
      <c r="Q21" s="98"/>
    </row>
    <row r="22" spans="1:17" ht="15.75" customHeight="1" thickBot="1" x14ac:dyDescent="0.4">
      <c r="A22" s="118" t="s">
        <v>123</v>
      </c>
      <c r="B22" s="204">
        <f t="shared" si="0"/>
        <v>6479198086</v>
      </c>
      <c r="C22" s="261">
        <f>'B. Institucionální podpora'!E63</f>
        <v>203058020</v>
      </c>
      <c r="D22" s="260">
        <f>'C. Účelová podpora'!E79</f>
        <v>6276140066</v>
      </c>
      <c r="E22" s="105">
        <f>'C. Účelová podpora'!E79</f>
        <v>6276140066</v>
      </c>
      <c r="F22" s="205">
        <v>0</v>
      </c>
      <c r="G22" s="205">
        <v>0</v>
      </c>
      <c r="H22" s="207">
        <v>0</v>
      </c>
      <c r="I22" s="101"/>
      <c r="J22" s="98"/>
      <c r="K22" s="98"/>
      <c r="L22" s="98"/>
      <c r="M22" s="98"/>
      <c r="N22" s="98"/>
      <c r="O22" s="98"/>
      <c r="P22" s="98"/>
      <c r="Q22" s="98"/>
    </row>
    <row r="23" spans="1:17" ht="15.75" customHeight="1" thickBot="1" x14ac:dyDescent="0.4">
      <c r="A23" s="212" t="s">
        <v>34</v>
      </c>
      <c r="B23" s="213">
        <f t="shared" ref="B23:H23" si="1">SUM(B7:B22)</f>
        <v>46770224482.099998</v>
      </c>
      <c r="C23" s="277">
        <f t="shared" si="1"/>
        <v>26880857000.099998</v>
      </c>
      <c r="D23" s="240">
        <f t="shared" si="1"/>
        <v>19889367482</v>
      </c>
      <c r="E23" s="256">
        <f t="shared" si="1"/>
        <v>11471546208</v>
      </c>
      <c r="F23" s="213">
        <f t="shared" si="1"/>
        <v>1048777200</v>
      </c>
      <c r="G23" s="213">
        <f t="shared" si="1"/>
        <v>19040365706.099998</v>
      </c>
      <c r="H23" s="213">
        <f t="shared" si="1"/>
        <v>2786455000</v>
      </c>
      <c r="I23" s="101"/>
      <c r="J23" s="98"/>
      <c r="K23" s="98"/>
      <c r="L23" s="98"/>
      <c r="M23" s="98"/>
      <c r="N23" s="98"/>
      <c r="O23" s="98"/>
      <c r="P23" s="98"/>
      <c r="Q23" s="98"/>
    </row>
    <row r="24" spans="1:17" ht="13" x14ac:dyDescent="0.3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</row>
    <row r="25" spans="1:17" ht="15" thickBot="1" x14ac:dyDescent="0.4">
      <c r="A25" s="101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</row>
    <row r="26" spans="1:17" ht="18" customHeight="1" x14ac:dyDescent="0.35">
      <c r="A26" s="455" t="s">
        <v>93</v>
      </c>
      <c r="B26" s="457" t="s">
        <v>147</v>
      </c>
      <c r="C26" s="459"/>
      <c r="D26" s="459"/>
      <c r="E26" s="460" t="s">
        <v>124</v>
      </c>
      <c r="F26" s="461"/>
      <c r="G26" s="461"/>
      <c r="H26" s="462"/>
      <c r="I26" s="98"/>
      <c r="J26" s="98"/>
      <c r="K26" s="98"/>
      <c r="L26" s="98"/>
      <c r="M26" s="98"/>
      <c r="N26" s="98"/>
      <c r="O26" s="98"/>
      <c r="P26" s="98"/>
      <c r="Q26" s="98"/>
    </row>
    <row r="27" spans="1:17" ht="84" customHeight="1" thickBot="1" x14ac:dyDescent="0.35">
      <c r="A27" s="456"/>
      <c r="B27" s="463"/>
      <c r="C27" s="223" t="s">
        <v>125</v>
      </c>
      <c r="D27" s="250" t="s">
        <v>142</v>
      </c>
      <c r="E27" s="251" t="s">
        <v>126</v>
      </c>
      <c r="F27" s="222" t="s">
        <v>127</v>
      </c>
      <c r="G27" s="222" t="s">
        <v>128</v>
      </c>
      <c r="H27" s="221" t="s">
        <v>129</v>
      </c>
      <c r="I27" s="98"/>
      <c r="J27" s="98"/>
      <c r="K27" s="98"/>
      <c r="L27" s="98"/>
      <c r="M27" s="98"/>
      <c r="N27" s="98"/>
      <c r="O27" s="98"/>
      <c r="P27" s="98"/>
      <c r="Q27" s="98"/>
    </row>
    <row r="28" spans="1:17" s="101" customFormat="1" ht="15.75" customHeight="1" x14ac:dyDescent="0.35">
      <c r="A28" s="116" t="s">
        <v>109</v>
      </c>
      <c r="B28" s="241">
        <f>C28+D28</f>
        <v>79964282</v>
      </c>
      <c r="C28" s="270">
        <f>'B. Institucionální podpora'!F9</f>
        <v>79964282</v>
      </c>
      <c r="D28" s="271">
        <f>'C. Účelová podpora'!F8</f>
        <v>0</v>
      </c>
      <c r="E28" s="268">
        <v>0</v>
      </c>
      <c r="F28" s="234">
        <v>0</v>
      </c>
      <c r="G28" s="234">
        <v>0</v>
      </c>
      <c r="H28" s="235">
        <v>0</v>
      </c>
    </row>
    <row r="29" spans="1:17" s="101" customFormat="1" ht="15.75" customHeight="1" x14ac:dyDescent="0.35">
      <c r="A29" s="117" t="s">
        <v>110</v>
      </c>
      <c r="B29" s="242">
        <f t="shared" ref="B29:B43" si="2">C29+D29</f>
        <v>37702216</v>
      </c>
      <c r="C29" s="272">
        <f>'B. Institucionální podpora'!F11</f>
        <v>37702216</v>
      </c>
      <c r="D29" s="273">
        <f>'C. Účelová podpora'!F10</f>
        <v>0</v>
      </c>
      <c r="E29" s="269">
        <v>0</v>
      </c>
      <c r="F29" s="236">
        <v>0</v>
      </c>
      <c r="G29" s="205">
        <f>'B. Institucionální podpora'!F10</f>
        <v>37702216</v>
      </c>
      <c r="H29" s="237">
        <v>0</v>
      </c>
    </row>
    <row r="30" spans="1:17" s="101" customFormat="1" ht="15.75" customHeight="1" x14ac:dyDescent="0.35">
      <c r="A30" s="118" t="s">
        <v>111</v>
      </c>
      <c r="B30" s="242">
        <f t="shared" si="2"/>
        <v>513528203</v>
      </c>
      <c r="C30" s="272">
        <f>'B. Institucionální podpora'!F16</f>
        <v>128528203</v>
      </c>
      <c r="D30" s="273">
        <f>'C. Účelová podpora'!F13</f>
        <v>385000000</v>
      </c>
      <c r="E30" s="254">
        <f>'C. Účelová podpora'!F13</f>
        <v>385000000</v>
      </c>
      <c r="F30" s="236">
        <v>0</v>
      </c>
      <c r="G30" s="205">
        <f>'B. Institucionální podpora'!F12</f>
        <v>116619302</v>
      </c>
      <c r="H30" s="207">
        <f>'B. Institucionální podpora'!F13</f>
        <v>10534000</v>
      </c>
    </row>
    <row r="31" spans="1:17" s="101" customFormat="1" ht="15.75" customHeight="1" x14ac:dyDescent="0.35">
      <c r="A31" s="117" t="s">
        <v>112</v>
      </c>
      <c r="B31" s="242">
        <f t="shared" si="2"/>
        <v>88919000</v>
      </c>
      <c r="C31" s="272">
        <f>'B. Institucionální podpora'!F19</f>
        <v>88919000</v>
      </c>
      <c r="D31" s="273">
        <f>'C. Účelová podpora'!F15</f>
        <v>0</v>
      </c>
      <c r="E31" s="269">
        <v>0</v>
      </c>
      <c r="F31" s="236">
        <v>0</v>
      </c>
      <c r="G31" s="205">
        <f>'B. Institucionální podpora'!F17</f>
        <v>88569000</v>
      </c>
      <c r="H31" s="237">
        <v>0</v>
      </c>
    </row>
    <row r="32" spans="1:17" s="101" customFormat="1" ht="15.75" customHeight="1" x14ac:dyDescent="0.35">
      <c r="A32" s="118" t="s">
        <v>113</v>
      </c>
      <c r="B32" s="242">
        <f t="shared" si="2"/>
        <v>792736356</v>
      </c>
      <c r="C32" s="272">
        <f>'B. Institucionální podpora'!F23</f>
        <v>144536356</v>
      </c>
      <c r="D32" s="273">
        <f>'C. Účelová podpora'!F23</f>
        <v>648200000</v>
      </c>
      <c r="E32" s="254">
        <f>'C. Účelová podpora'!F23</f>
        <v>648200000</v>
      </c>
      <c r="F32" s="236">
        <v>0</v>
      </c>
      <c r="G32" s="205">
        <f>'B. Institucionální podpora'!F20</f>
        <v>135924147</v>
      </c>
      <c r="H32" s="237">
        <v>0</v>
      </c>
    </row>
    <row r="33" spans="1:17" s="101" customFormat="1" ht="15.75" customHeight="1" x14ac:dyDescent="0.35">
      <c r="A33" s="117" t="s">
        <v>114</v>
      </c>
      <c r="B33" s="242">
        <f t="shared" si="2"/>
        <v>370916752</v>
      </c>
      <c r="C33" s="272">
        <f>'B. Institucionální podpora'!F26</f>
        <v>370916752</v>
      </c>
      <c r="D33" s="273">
        <f>'C. Účelová podpora'!F25</f>
        <v>0</v>
      </c>
      <c r="E33" s="269">
        <v>0</v>
      </c>
      <c r="F33" s="236">
        <v>0</v>
      </c>
      <c r="G33" s="205">
        <f>'B. Institucionální podpora'!F24</f>
        <v>370503752</v>
      </c>
      <c r="H33" s="237">
        <v>0</v>
      </c>
    </row>
    <row r="34" spans="1:17" s="101" customFormat="1" ht="15.75" customHeight="1" x14ac:dyDescent="0.35">
      <c r="A34" s="118" t="s">
        <v>115</v>
      </c>
      <c r="B34" s="242">
        <f t="shared" si="2"/>
        <v>5223000000</v>
      </c>
      <c r="C34" s="272">
        <f>'B. Institucionální podpora'!F28</f>
        <v>169841581</v>
      </c>
      <c r="D34" s="273">
        <f>'C. Účelová podpora'!F34</f>
        <v>5053158419</v>
      </c>
      <c r="E34" s="254">
        <v>0</v>
      </c>
      <c r="F34" s="236">
        <v>0</v>
      </c>
      <c r="G34" s="236">
        <v>0</v>
      </c>
      <c r="H34" s="237">
        <v>0</v>
      </c>
    </row>
    <row r="35" spans="1:17" s="101" customFormat="1" ht="15.75" customHeight="1" x14ac:dyDescent="0.35">
      <c r="A35" s="118" t="s">
        <v>116</v>
      </c>
      <c r="B35" s="242">
        <f t="shared" si="2"/>
        <v>1215567027</v>
      </c>
      <c r="C35" s="272">
        <f>'B. Institucionální podpora'!F32</f>
        <v>595567027</v>
      </c>
      <c r="D35" s="273">
        <f>'C. Účelová podpora'!F37</f>
        <v>620000000</v>
      </c>
      <c r="E35" s="254">
        <f>'C. Účelová podpora'!F37</f>
        <v>620000000</v>
      </c>
      <c r="F35" s="236">
        <v>0</v>
      </c>
      <c r="G35" s="205">
        <f>'B. Institucionální podpora'!F29</f>
        <v>589617027</v>
      </c>
      <c r="H35" s="237">
        <v>0</v>
      </c>
    </row>
    <row r="36" spans="1:17" s="101" customFormat="1" ht="15.75" customHeight="1" x14ac:dyDescent="0.35">
      <c r="A36" s="117" t="s">
        <v>117</v>
      </c>
      <c r="B36" s="242">
        <f t="shared" si="2"/>
        <v>108597979.90799999</v>
      </c>
      <c r="C36" s="272">
        <f>'B. Institucionální podpora'!F34</f>
        <v>108597979.90799999</v>
      </c>
      <c r="D36" s="273">
        <f>'C. Účelová podpora'!F39</f>
        <v>0</v>
      </c>
      <c r="E36" s="269">
        <v>0</v>
      </c>
      <c r="F36" s="236">
        <v>0</v>
      </c>
      <c r="G36" s="205">
        <f>'B. Institucionální podpora'!F33</f>
        <v>108597979.90799999</v>
      </c>
      <c r="H36" s="237">
        <v>0</v>
      </c>
    </row>
    <row r="37" spans="1:17" s="101" customFormat="1" ht="15.75" customHeight="1" x14ac:dyDescent="0.35">
      <c r="A37" s="118" t="s">
        <v>118</v>
      </c>
      <c r="B37" s="242">
        <f t="shared" si="2"/>
        <v>1256061074</v>
      </c>
      <c r="C37" s="272">
        <f>'B. Institucionální podpora'!F38</f>
        <v>656061074</v>
      </c>
      <c r="D37" s="273">
        <f>'C. Účelová podpora'!F42</f>
        <v>600000000</v>
      </c>
      <c r="E37" s="254">
        <f>'C. Účelová podpora'!F42</f>
        <v>600000000</v>
      </c>
      <c r="F37" s="236">
        <v>0</v>
      </c>
      <c r="G37" s="205">
        <f>'B. Institucionální podpora'!F35</f>
        <v>650581074</v>
      </c>
      <c r="H37" s="237">
        <v>0</v>
      </c>
    </row>
    <row r="38" spans="1:17" s="101" customFormat="1" ht="15.75" customHeight="1" x14ac:dyDescent="0.35">
      <c r="A38" s="118" t="s">
        <v>119</v>
      </c>
      <c r="B38" s="242">
        <f t="shared" si="2"/>
        <v>21198512234</v>
      </c>
      <c r="C38" s="272">
        <f>'B. Institucionální podpora'!F46</f>
        <v>15192696127</v>
      </c>
      <c r="D38" s="273">
        <f>'C. Účelová podpora'!F53</f>
        <v>6005816107</v>
      </c>
      <c r="E38" s="254">
        <f>'C. Účelová podpora'!F45+'C. Účelová podpora'!F46+'C. Účelová podpora'!F47+'C. Účelová podpora'!F49+'C. Účelová podpora'!F48</f>
        <v>1978509293</v>
      </c>
      <c r="F38" s="205">
        <f>'C. Účelová podpora'!F43</f>
        <v>1048777200</v>
      </c>
      <c r="G38" s="205">
        <f>'B. Institucionální podpora'!F39</f>
        <v>10351033127</v>
      </c>
      <c r="H38" s="207">
        <f>'B. Institucionální podpora'!F44+'B. Institucionální podpora'!F45</f>
        <v>2863663000</v>
      </c>
    </row>
    <row r="39" spans="1:17" s="101" customFormat="1" ht="15.75" customHeight="1" x14ac:dyDescent="0.35">
      <c r="A39" s="118" t="s">
        <v>120</v>
      </c>
      <c r="B39" s="242">
        <f t="shared" si="2"/>
        <v>524995280</v>
      </c>
      <c r="C39" s="272">
        <f>'B. Institucionální podpora'!F49</f>
        <v>182235280</v>
      </c>
      <c r="D39" s="273">
        <f>'C. Účelová podpora'!F55</f>
        <v>342760000</v>
      </c>
      <c r="E39" s="254">
        <f>'C. Účelová podpora'!F55</f>
        <v>342760000</v>
      </c>
      <c r="F39" s="236">
        <v>0</v>
      </c>
      <c r="G39" s="205">
        <f>'B. Institucionální podpora'!F47</f>
        <v>173735280</v>
      </c>
      <c r="H39" s="237">
        <v>0</v>
      </c>
    </row>
    <row r="40" spans="1:17" s="101" customFormat="1" ht="15.75" customHeight="1" x14ac:dyDescent="0.35">
      <c r="A40" s="118" t="s">
        <v>121</v>
      </c>
      <c r="B40" s="242">
        <f t="shared" si="2"/>
        <v>2263970939</v>
      </c>
      <c r="C40" s="272">
        <f>'B. Institucionální podpora'!F53</f>
        <v>860611440</v>
      </c>
      <c r="D40" s="273">
        <f>'C. Účelová podpora'!F59</f>
        <v>1403359499</v>
      </c>
      <c r="E40" s="254">
        <f>'C. Účelová podpora'!F59</f>
        <v>1403359499</v>
      </c>
      <c r="F40" s="236">
        <v>0</v>
      </c>
      <c r="G40" s="205">
        <f>'B. Institucionální podpora'!F50</f>
        <v>838111440</v>
      </c>
      <c r="H40" s="237">
        <v>0</v>
      </c>
    </row>
    <row r="41" spans="1:17" s="101" customFormat="1" ht="15.75" customHeight="1" x14ac:dyDescent="0.35">
      <c r="A41" s="229" t="s">
        <v>138</v>
      </c>
      <c r="B41" s="242">
        <f t="shared" si="2"/>
        <v>17565218</v>
      </c>
      <c r="C41" s="272">
        <f>'B. Institucionální podpora'!F55</f>
        <v>17565218</v>
      </c>
      <c r="D41" s="273">
        <f>'C. Účelová podpora'!F61</f>
        <v>0</v>
      </c>
      <c r="E41" s="269">
        <v>0</v>
      </c>
      <c r="F41" s="236">
        <v>0</v>
      </c>
      <c r="G41" s="205">
        <f>'B. Institucionální podpora'!F54</f>
        <v>17565218</v>
      </c>
      <c r="H41" s="237">
        <v>0</v>
      </c>
    </row>
    <row r="42" spans="1:17" s="101" customFormat="1" ht="15.75" customHeight="1" x14ac:dyDescent="0.35">
      <c r="A42" s="119" t="s">
        <v>122</v>
      </c>
      <c r="B42" s="242">
        <f t="shared" si="2"/>
        <v>8555709310</v>
      </c>
      <c r="C42" s="272">
        <f>'B. Institucionální podpora'!F61</f>
        <v>8555709310</v>
      </c>
      <c r="D42" s="273">
        <f>'C. Účelová podpora'!F63</f>
        <v>0</v>
      </c>
      <c r="E42" s="269">
        <v>0</v>
      </c>
      <c r="F42" s="236">
        <v>0</v>
      </c>
      <c r="G42" s="205">
        <f>'B. Institucionální podpora'!F56</f>
        <v>6409260945</v>
      </c>
      <c r="H42" s="237">
        <v>0</v>
      </c>
    </row>
    <row r="43" spans="1:17" s="101" customFormat="1" ht="15.75" customHeight="1" thickBot="1" x14ac:dyDescent="0.4">
      <c r="A43" s="118" t="s">
        <v>123</v>
      </c>
      <c r="B43" s="242">
        <f t="shared" si="2"/>
        <v>7836823990</v>
      </c>
      <c r="C43" s="272">
        <f>'B. Institucionální podpora'!F63</f>
        <v>213058020</v>
      </c>
      <c r="D43" s="273">
        <f>'C. Účelová podpora'!F79</f>
        <v>7623765970</v>
      </c>
      <c r="E43" s="254">
        <f>'C. Účelová podpora'!F79</f>
        <v>7623765970</v>
      </c>
      <c r="F43" s="236">
        <v>0</v>
      </c>
      <c r="G43" s="236">
        <v>0</v>
      </c>
      <c r="H43" s="237">
        <v>0</v>
      </c>
    </row>
    <row r="44" spans="1:17" ht="15.75" customHeight="1" thickBot="1" x14ac:dyDescent="0.4">
      <c r="A44" s="212" t="s">
        <v>34</v>
      </c>
      <c r="B44" s="213">
        <f t="shared" ref="B44:H44" si="3">SUM(B28:B43)</f>
        <v>50084569860.908005</v>
      </c>
      <c r="C44" s="277">
        <f>SUM(C28:C43)</f>
        <v>27402509865.908001</v>
      </c>
      <c r="D44" s="240">
        <f t="shared" si="3"/>
        <v>22682059995</v>
      </c>
      <c r="E44" s="256">
        <f t="shared" si="3"/>
        <v>13601594762</v>
      </c>
      <c r="F44" s="213">
        <f t="shared" si="3"/>
        <v>1048777200</v>
      </c>
      <c r="G44" s="213">
        <f t="shared" si="3"/>
        <v>19887820507.908001</v>
      </c>
      <c r="H44" s="213">
        <f t="shared" si="3"/>
        <v>2874197000</v>
      </c>
      <c r="I44" s="98"/>
      <c r="J44" s="98"/>
      <c r="K44" s="98"/>
      <c r="L44" s="98"/>
      <c r="M44" s="98"/>
      <c r="N44" s="98"/>
      <c r="O44" s="98"/>
      <c r="P44" s="98"/>
      <c r="Q44" s="98"/>
    </row>
    <row r="45" spans="1:17" ht="13" x14ac:dyDescent="0.3">
      <c r="A45" s="98"/>
      <c r="B45" s="98"/>
      <c r="C45" s="98"/>
      <c r="D45" s="98"/>
      <c r="E45" s="98"/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</row>
    <row r="46" spans="1:17" ht="13.5" thickBot="1" x14ac:dyDescent="0.35">
      <c r="A46" s="98"/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8" customHeight="1" x14ac:dyDescent="0.35">
      <c r="A47" s="455" t="s">
        <v>93</v>
      </c>
      <c r="B47" s="457" t="s">
        <v>188</v>
      </c>
      <c r="C47" s="459"/>
      <c r="D47" s="459"/>
      <c r="E47" s="460" t="s">
        <v>124</v>
      </c>
      <c r="F47" s="461"/>
      <c r="G47" s="461"/>
      <c r="H47" s="462"/>
      <c r="I47" s="98"/>
      <c r="J47" s="98"/>
      <c r="K47" s="98"/>
      <c r="L47" s="98"/>
      <c r="M47" s="98"/>
      <c r="N47" s="98"/>
      <c r="O47" s="98"/>
      <c r="P47" s="98"/>
      <c r="Q47" s="98"/>
    </row>
    <row r="48" spans="1:17" ht="84" customHeight="1" thickBot="1" x14ac:dyDescent="0.35">
      <c r="A48" s="456"/>
      <c r="B48" s="458"/>
      <c r="C48" s="233" t="s">
        <v>125</v>
      </c>
      <c r="D48" s="252" t="s">
        <v>143</v>
      </c>
      <c r="E48" s="251" t="s">
        <v>126</v>
      </c>
      <c r="F48" s="222" t="s">
        <v>127</v>
      </c>
      <c r="G48" s="222" t="s">
        <v>128</v>
      </c>
      <c r="H48" s="221" t="s">
        <v>129</v>
      </c>
      <c r="I48" s="98"/>
      <c r="J48" s="98"/>
      <c r="K48" s="98"/>
      <c r="L48" s="98"/>
      <c r="M48" s="98"/>
      <c r="N48" s="98"/>
      <c r="O48" s="98"/>
      <c r="P48" s="98"/>
      <c r="Q48" s="98"/>
    </row>
    <row r="49" spans="1:17" ht="15.75" customHeight="1" x14ac:dyDescent="0.35">
      <c r="A49" s="116" t="s">
        <v>109</v>
      </c>
      <c r="B49" s="243">
        <f>C49+D49</f>
        <v>79964282</v>
      </c>
      <c r="C49" s="245">
        <f>'B. Institucionální podpora'!G9</f>
        <v>79964282</v>
      </c>
      <c r="D49" s="274">
        <f>'C. Účelová podpora'!G8</f>
        <v>0</v>
      </c>
      <c r="E49" s="268">
        <v>0</v>
      </c>
      <c r="F49" s="234">
        <v>0</v>
      </c>
      <c r="G49" s="234">
        <v>0</v>
      </c>
      <c r="H49" s="235">
        <v>0</v>
      </c>
      <c r="I49" s="98"/>
      <c r="J49" s="98"/>
      <c r="K49" s="98"/>
      <c r="L49" s="98"/>
      <c r="M49" s="98"/>
      <c r="N49" s="98"/>
      <c r="O49" s="98"/>
      <c r="P49" s="98"/>
      <c r="Q49" s="98"/>
    </row>
    <row r="50" spans="1:17" ht="15.75" customHeight="1" x14ac:dyDescent="0.35">
      <c r="A50" s="117" t="s">
        <v>110</v>
      </c>
      <c r="B50" s="244">
        <f t="shared" ref="B50:B64" si="4">C50+D50</f>
        <v>37702216</v>
      </c>
      <c r="C50" s="246">
        <f>'B. Institucionální podpora'!G11</f>
        <v>37702216</v>
      </c>
      <c r="D50" s="275">
        <f>'C. Účelová podpora'!G10</f>
        <v>0</v>
      </c>
      <c r="E50" s="269">
        <v>0</v>
      </c>
      <c r="F50" s="236">
        <v>0</v>
      </c>
      <c r="G50" s="205">
        <f>'B. Institucionální podpora'!G10</f>
        <v>37702216</v>
      </c>
      <c r="H50" s="237">
        <v>0</v>
      </c>
      <c r="I50" s="98"/>
      <c r="J50" s="98"/>
      <c r="K50" s="98"/>
      <c r="L50" s="98"/>
      <c r="M50" s="98"/>
      <c r="N50" s="98"/>
      <c r="O50" s="98"/>
      <c r="P50" s="98"/>
      <c r="Q50" s="98"/>
    </row>
    <row r="51" spans="1:17" ht="15.75" customHeight="1" x14ac:dyDescent="0.35">
      <c r="A51" s="118" t="s">
        <v>111</v>
      </c>
      <c r="B51" s="244">
        <f t="shared" si="4"/>
        <v>524528203</v>
      </c>
      <c r="C51" s="246">
        <f>'B. Institucionální podpora'!G16</f>
        <v>129528203</v>
      </c>
      <c r="D51" s="275">
        <f>'C. Účelová podpora'!G13</f>
        <v>395000000</v>
      </c>
      <c r="E51" s="254">
        <f>'C. Účelová podpora'!G13</f>
        <v>395000000</v>
      </c>
      <c r="F51" s="236">
        <v>0</v>
      </c>
      <c r="G51" s="205">
        <f>'B. Institucionální podpora'!G12</f>
        <v>116619302</v>
      </c>
      <c r="H51" s="207">
        <f>'B. Institucionální podpora'!G13</f>
        <v>11534000</v>
      </c>
      <c r="I51" s="98"/>
      <c r="J51" s="98"/>
      <c r="K51" s="98"/>
      <c r="L51" s="98"/>
      <c r="M51" s="98"/>
      <c r="N51" s="98"/>
      <c r="O51" s="98"/>
      <c r="P51" s="98"/>
      <c r="Q51" s="98"/>
    </row>
    <row r="52" spans="1:17" ht="15.75" customHeight="1" x14ac:dyDescent="0.35">
      <c r="A52" s="117" t="s">
        <v>112</v>
      </c>
      <c r="B52" s="244">
        <f t="shared" si="4"/>
        <v>88919000</v>
      </c>
      <c r="C52" s="246">
        <f>'B. Institucionální podpora'!G19</f>
        <v>88919000</v>
      </c>
      <c r="D52" s="275">
        <f>'C. Účelová podpora'!G15</f>
        <v>0</v>
      </c>
      <c r="E52" s="269">
        <v>0</v>
      </c>
      <c r="F52" s="236">
        <v>0</v>
      </c>
      <c r="G52" s="205">
        <f>'B. Institucionální podpora'!G17</f>
        <v>88569000</v>
      </c>
      <c r="H52" s="237">
        <v>0</v>
      </c>
      <c r="I52" s="98"/>
      <c r="J52" s="98"/>
      <c r="K52" s="98"/>
      <c r="L52" s="98"/>
      <c r="M52" s="98"/>
      <c r="N52" s="98"/>
      <c r="O52" s="98"/>
      <c r="P52" s="98"/>
      <c r="Q52" s="98"/>
    </row>
    <row r="53" spans="1:17" ht="15.75" customHeight="1" x14ac:dyDescent="0.35">
      <c r="A53" s="118" t="s">
        <v>113</v>
      </c>
      <c r="B53" s="244">
        <f t="shared" si="4"/>
        <v>942736356</v>
      </c>
      <c r="C53" s="246">
        <f>'B. Institucionální podpora'!G23</f>
        <v>144536356</v>
      </c>
      <c r="D53" s="275">
        <f>'C. Účelová podpora'!G23</f>
        <v>798200000</v>
      </c>
      <c r="E53" s="254">
        <f>'C. Účelová podpora'!G23</f>
        <v>798200000</v>
      </c>
      <c r="F53" s="236">
        <v>0</v>
      </c>
      <c r="G53" s="205">
        <f>'B. Institucionální podpora'!G20</f>
        <v>135924147</v>
      </c>
      <c r="H53" s="237">
        <v>0</v>
      </c>
      <c r="I53" s="98"/>
      <c r="J53" s="98"/>
      <c r="K53" s="98"/>
      <c r="L53" s="98"/>
      <c r="M53" s="98"/>
      <c r="N53" s="98"/>
      <c r="O53" s="98"/>
      <c r="P53" s="98"/>
      <c r="Q53" s="98"/>
    </row>
    <row r="54" spans="1:17" ht="15.75" customHeight="1" x14ac:dyDescent="0.35">
      <c r="A54" s="117" t="s">
        <v>114</v>
      </c>
      <c r="B54" s="244">
        <f t="shared" si="4"/>
        <v>370916752</v>
      </c>
      <c r="C54" s="246">
        <f>'B. Institucionální podpora'!G26</f>
        <v>370916752</v>
      </c>
      <c r="D54" s="275">
        <f>'C. Účelová podpora'!G25</f>
        <v>0</v>
      </c>
      <c r="E54" s="269">
        <v>0</v>
      </c>
      <c r="F54" s="236">
        <v>0</v>
      </c>
      <c r="G54" s="205">
        <f>'B. Institucionální podpora'!G24</f>
        <v>370503752</v>
      </c>
      <c r="H54" s="237">
        <v>0</v>
      </c>
      <c r="I54" s="98"/>
      <c r="J54" s="98"/>
      <c r="K54" s="98"/>
      <c r="L54" s="98"/>
      <c r="M54" s="98"/>
      <c r="N54" s="98"/>
      <c r="O54" s="98"/>
      <c r="P54" s="98"/>
      <c r="Q54" s="98"/>
    </row>
    <row r="55" spans="1:17" ht="15.75" customHeight="1" x14ac:dyDescent="0.35">
      <c r="A55" s="118" t="s">
        <v>115</v>
      </c>
      <c r="B55" s="244">
        <f t="shared" si="4"/>
        <v>5248000000</v>
      </c>
      <c r="C55" s="246">
        <f>'B. Institucionální podpora'!G28</f>
        <v>174841581</v>
      </c>
      <c r="D55" s="275">
        <f>'C. Účelová podpora'!G34</f>
        <v>5073158419</v>
      </c>
      <c r="E55" s="254">
        <v>0</v>
      </c>
      <c r="F55" s="236">
        <v>0</v>
      </c>
      <c r="G55" s="236">
        <v>0</v>
      </c>
      <c r="H55" s="237">
        <v>0</v>
      </c>
      <c r="I55" s="98"/>
      <c r="J55" s="98"/>
      <c r="K55" s="98"/>
      <c r="L55" s="98"/>
      <c r="M55" s="98"/>
      <c r="N55" s="98"/>
      <c r="O55" s="98"/>
      <c r="P55" s="98"/>
      <c r="Q55" s="98"/>
    </row>
    <row r="56" spans="1:17" ht="15.75" customHeight="1" x14ac:dyDescent="0.35">
      <c r="A56" s="118" t="s">
        <v>116</v>
      </c>
      <c r="B56" s="244">
        <f t="shared" si="4"/>
        <v>1215567027</v>
      </c>
      <c r="C56" s="246">
        <f>'B. Institucionální podpora'!G32</f>
        <v>595567027</v>
      </c>
      <c r="D56" s="275">
        <f>'C. Účelová podpora'!G37</f>
        <v>620000000</v>
      </c>
      <c r="E56" s="254">
        <f>'C. Účelová podpora'!G37</f>
        <v>620000000</v>
      </c>
      <c r="F56" s="236">
        <v>0</v>
      </c>
      <c r="G56" s="205">
        <f>'B. Institucionální podpora'!G29</f>
        <v>589617027</v>
      </c>
      <c r="H56" s="237">
        <v>0</v>
      </c>
      <c r="I56" s="98"/>
      <c r="J56" s="98"/>
      <c r="K56" s="98"/>
      <c r="L56" s="98"/>
      <c r="M56" s="98"/>
      <c r="N56" s="98"/>
      <c r="O56" s="98"/>
      <c r="P56" s="98"/>
      <c r="Q56" s="98"/>
    </row>
    <row r="57" spans="1:17" ht="15.75" customHeight="1" x14ac:dyDescent="0.35">
      <c r="A57" s="117" t="s">
        <v>117</v>
      </c>
      <c r="B57" s="244">
        <f t="shared" si="4"/>
        <v>108597979.90799999</v>
      </c>
      <c r="C57" s="246">
        <f>'B. Institucionální podpora'!G34</f>
        <v>108597979.90799999</v>
      </c>
      <c r="D57" s="275">
        <f>'C. Účelová podpora'!G39</f>
        <v>0</v>
      </c>
      <c r="E57" s="269">
        <v>0</v>
      </c>
      <c r="F57" s="236">
        <v>0</v>
      </c>
      <c r="G57" s="205">
        <f>'B. Institucionální podpora'!G33</f>
        <v>108597979.90799999</v>
      </c>
      <c r="H57" s="237">
        <v>0</v>
      </c>
      <c r="I57" s="98"/>
      <c r="J57" s="98"/>
      <c r="K57" s="98"/>
      <c r="L57" s="98"/>
      <c r="M57" s="98"/>
      <c r="N57" s="98"/>
      <c r="O57" s="98"/>
      <c r="P57" s="98"/>
      <c r="Q57" s="98"/>
    </row>
    <row r="58" spans="1:17" ht="15.75" customHeight="1" x14ac:dyDescent="0.35">
      <c r="A58" s="118" t="s">
        <v>118</v>
      </c>
      <c r="B58" s="244">
        <f t="shared" si="4"/>
        <v>1256061074</v>
      </c>
      <c r="C58" s="246">
        <f>'B. Institucionální podpora'!G38</f>
        <v>656061074</v>
      </c>
      <c r="D58" s="275">
        <f>'C. Účelová podpora'!G42</f>
        <v>600000000</v>
      </c>
      <c r="E58" s="254">
        <f>'C. Účelová podpora'!G42</f>
        <v>600000000</v>
      </c>
      <c r="F58" s="236">
        <v>0</v>
      </c>
      <c r="G58" s="205">
        <f>'B. Institucionální podpora'!G35</f>
        <v>650581074</v>
      </c>
      <c r="H58" s="237">
        <v>0</v>
      </c>
      <c r="I58" s="98"/>
      <c r="J58" s="98"/>
      <c r="K58" s="98"/>
      <c r="L58" s="98"/>
      <c r="M58" s="98"/>
      <c r="N58" s="98"/>
      <c r="O58" s="98"/>
      <c r="P58" s="98"/>
      <c r="Q58" s="98"/>
    </row>
    <row r="59" spans="1:17" ht="15.75" customHeight="1" x14ac:dyDescent="0.35">
      <c r="A59" s="118" t="s">
        <v>119</v>
      </c>
      <c r="B59" s="244">
        <f t="shared" si="4"/>
        <v>20593288234</v>
      </c>
      <c r="C59" s="246">
        <f>'B. Institucionální podpora'!G46</f>
        <v>14546472127</v>
      </c>
      <c r="D59" s="275">
        <f>'C. Účelová podpora'!G53</f>
        <v>6046816107</v>
      </c>
      <c r="E59" s="254">
        <f>'C. Účelová podpora'!G45+'C. Účelová podpora'!G46+'C. Účelová podpora'!G47+'C. Účelová podpora'!G49+'C. Účelová podpora'!G48</f>
        <v>2018509293</v>
      </c>
      <c r="F59" s="205">
        <f>'C. Účelová podpora'!G43</f>
        <v>1048777200</v>
      </c>
      <c r="G59" s="205">
        <f>'B. Institucionální podpora'!G39</f>
        <v>10351033127</v>
      </c>
      <c r="H59" s="207">
        <f>'B. Institucionální podpora'!G44+'B. Institucionální podpora'!G45</f>
        <v>2917439000</v>
      </c>
      <c r="I59" s="98"/>
      <c r="J59" s="98"/>
      <c r="K59" s="98"/>
      <c r="L59" s="98"/>
      <c r="M59" s="98"/>
      <c r="N59" s="98"/>
      <c r="O59" s="98"/>
      <c r="P59" s="98"/>
      <c r="Q59" s="98"/>
    </row>
    <row r="60" spans="1:17" ht="15.75" customHeight="1" x14ac:dyDescent="0.35">
      <c r="A60" s="118" t="s">
        <v>120</v>
      </c>
      <c r="B60" s="244">
        <f t="shared" si="4"/>
        <v>549235280</v>
      </c>
      <c r="C60" s="246">
        <f>'B. Institucionální podpora'!G49</f>
        <v>179235280</v>
      </c>
      <c r="D60" s="275">
        <f>'C. Účelová podpora'!G55</f>
        <v>370000000</v>
      </c>
      <c r="E60" s="254">
        <f>'C. Účelová podpora'!G55</f>
        <v>370000000</v>
      </c>
      <c r="F60" s="236">
        <v>0</v>
      </c>
      <c r="G60" s="205">
        <f>'B. Institucionální podpora'!G47</f>
        <v>173735280</v>
      </c>
      <c r="H60" s="237">
        <v>0</v>
      </c>
      <c r="I60" s="98"/>
      <c r="J60" s="98"/>
      <c r="K60" s="98"/>
      <c r="L60" s="98"/>
      <c r="M60" s="98"/>
      <c r="N60" s="98"/>
      <c r="O60" s="98"/>
      <c r="P60" s="98"/>
      <c r="Q60" s="98"/>
    </row>
    <row r="61" spans="1:17" ht="15.75" customHeight="1" x14ac:dyDescent="0.35">
      <c r="A61" s="118" t="s">
        <v>121</v>
      </c>
      <c r="B61" s="244">
        <f t="shared" si="4"/>
        <v>2263970939</v>
      </c>
      <c r="C61" s="246">
        <f>'B. Institucionální podpora'!G53</f>
        <v>860611440</v>
      </c>
      <c r="D61" s="275">
        <f>'C. Účelová podpora'!G59</f>
        <v>1403359499</v>
      </c>
      <c r="E61" s="254">
        <f>'C. Účelová podpora'!G59</f>
        <v>1403359499</v>
      </c>
      <c r="F61" s="236">
        <v>0</v>
      </c>
      <c r="G61" s="205">
        <f>'B. Institucionální podpora'!G50</f>
        <v>838111440</v>
      </c>
      <c r="H61" s="237">
        <v>0</v>
      </c>
      <c r="I61" s="98"/>
      <c r="J61" s="98"/>
      <c r="K61" s="98"/>
      <c r="L61" s="98"/>
      <c r="M61" s="98"/>
      <c r="N61" s="98"/>
      <c r="O61" s="98"/>
      <c r="P61" s="98"/>
      <c r="Q61" s="98"/>
    </row>
    <row r="62" spans="1:17" ht="15.75" customHeight="1" x14ac:dyDescent="0.35">
      <c r="A62" s="229" t="s">
        <v>138</v>
      </c>
      <c r="B62" s="244">
        <f t="shared" si="4"/>
        <v>17565218</v>
      </c>
      <c r="C62" s="246">
        <f>'B. Institucionální podpora'!G55</f>
        <v>17565218</v>
      </c>
      <c r="D62" s="275">
        <f>'C. Účelová podpora'!G61</f>
        <v>0</v>
      </c>
      <c r="E62" s="269">
        <v>0</v>
      </c>
      <c r="F62" s="236">
        <v>0</v>
      </c>
      <c r="G62" s="205">
        <f>'B. Institucionální podpora'!G54</f>
        <v>17565218</v>
      </c>
      <c r="H62" s="237">
        <v>0</v>
      </c>
      <c r="I62" s="98"/>
      <c r="J62" s="98"/>
      <c r="K62" s="98"/>
      <c r="L62" s="98"/>
      <c r="M62" s="98"/>
      <c r="N62" s="98"/>
      <c r="O62" s="98"/>
      <c r="P62" s="98"/>
      <c r="Q62" s="98"/>
    </row>
    <row r="63" spans="1:17" ht="15.75" customHeight="1" x14ac:dyDescent="0.35">
      <c r="A63" s="119" t="s">
        <v>122</v>
      </c>
      <c r="B63" s="244">
        <f t="shared" si="4"/>
        <v>8555709310</v>
      </c>
      <c r="C63" s="246">
        <f>'B. Institucionální podpora'!G61</f>
        <v>8555709310</v>
      </c>
      <c r="D63" s="275">
        <f>'C. Účelová podpora'!G63</f>
        <v>0</v>
      </c>
      <c r="E63" s="269">
        <v>0</v>
      </c>
      <c r="F63" s="236">
        <v>0</v>
      </c>
      <c r="G63" s="205">
        <f>'B. Institucionální podpora'!G56</f>
        <v>6409260945</v>
      </c>
      <c r="H63" s="237">
        <v>0</v>
      </c>
      <c r="I63" s="98"/>
      <c r="J63" s="98"/>
      <c r="K63" s="98"/>
      <c r="L63" s="98"/>
      <c r="M63" s="98"/>
      <c r="N63" s="98"/>
      <c r="O63" s="98"/>
      <c r="P63" s="98"/>
      <c r="Q63" s="98"/>
    </row>
    <row r="64" spans="1:17" ht="15.75" customHeight="1" thickBot="1" x14ac:dyDescent="0.4">
      <c r="A64" s="118" t="s">
        <v>123</v>
      </c>
      <c r="B64" s="244">
        <f t="shared" si="4"/>
        <v>8491275675</v>
      </c>
      <c r="C64" s="246">
        <f>'B. Institucionální podpora'!G63</f>
        <v>223058020</v>
      </c>
      <c r="D64" s="275">
        <f>'C. Účelová podpora'!G79</f>
        <v>8268217655</v>
      </c>
      <c r="E64" s="254">
        <f>'C. Účelová podpora'!G79</f>
        <v>8268217655</v>
      </c>
      <c r="F64" s="236">
        <v>0</v>
      </c>
      <c r="G64" s="236">
        <v>0</v>
      </c>
      <c r="H64" s="237">
        <v>0</v>
      </c>
      <c r="I64" s="98"/>
      <c r="J64" s="98"/>
      <c r="K64" s="98"/>
      <c r="L64" s="98"/>
      <c r="M64" s="98"/>
      <c r="N64" s="98"/>
      <c r="O64" s="98"/>
      <c r="P64" s="98"/>
      <c r="Q64" s="98"/>
    </row>
    <row r="65" spans="1:17" ht="15.75" customHeight="1" thickBot="1" x14ac:dyDescent="0.4">
      <c r="A65" s="212" t="s">
        <v>34</v>
      </c>
      <c r="B65" s="213">
        <f t="shared" ref="B65:H65" si="5">SUM(B49:B64)</f>
        <v>50344037545.908005</v>
      </c>
      <c r="C65" s="276">
        <f>SUM(C49:C64)</f>
        <v>26769285865.908001</v>
      </c>
      <c r="D65" s="240">
        <f>SUM(D49:D64)</f>
        <v>23574751680</v>
      </c>
      <c r="E65" s="238">
        <f t="shared" si="5"/>
        <v>14473286447</v>
      </c>
      <c r="F65" s="239">
        <f t="shared" si="5"/>
        <v>1048777200</v>
      </c>
      <c r="G65" s="239">
        <f t="shared" si="5"/>
        <v>19887820507.908001</v>
      </c>
      <c r="H65" s="240">
        <f t="shared" si="5"/>
        <v>2928973000</v>
      </c>
      <c r="I65" s="98"/>
      <c r="J65" s="98"/>
      <c r="K65" s="98"/>
      <c r="L65" s="98"/>
      <c r="M65" s="98"/>
      <c r="N65" s="98"/>
      <c r="O65" s="98"/>
      <c r="P65" s="98"/>
      <c r="Q65" s="98"/>
    </row>
    <row r="66" spans="1:17" ht="13" x14ac:dyDescent="0.3">
      <c r="A66" s="98"/>
      <c r="B66" s="98"/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</row>
    <row r="67" spans="1:17" ht="13" x14ac:dyDescent="0.3">
      <c r="A67" s="98"/>
      <c r="B67" s="98"/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</row>
    <row r="68" spans="1:17" ht="13" x14ac:dyDescent="0.3">
      <c r="A68" s="98"/>
      <c r="B68" s="98"/>
      <c r="C68" s="98"/>
      <c r="D68" s="98"/>
      <c r="E68" s="98"/>
      <c r="F68" s="98"/>
      <c r="G68" s="98"/>
      <c r="H68" s="98"/>
      <c r="I68" s="98"/>
      <c r="J68" s="98"/>
      <c r="K68" s="98"/>
      <c r="L68" s="98"/>
      <c r="M68" s="98"/>
      <c r="N68" s="98"/>
      <c r="O68" s="98"/>
      <c r="P68" s="98"/>
      <c r="Q68" s="98"/>
    </row>
    <row r="69" spans="1:17" ht="13" x14ac:dyDescent="0.3">
      <c r="A69" s="98"/>
      <c r="B69" s="98"/>
      <c r="C69" s="98"/>
      <c r="D69" s="98"/>
      <c r="E69" s="98"/>
      <c r="F69" s="98"/>
      <c r="G69" s="98"/>
      <c r="H69" s="98"/>
      <c r="I69" s="98"/>
      <c r="J69" s="98"/>
      <c r="K69" s="98"/>
      <c r="L69" s="98"/>
      <c r="M69" s="98"/>
      <c r="N69" s="98"/>
      <c r="O69" s="98"/>
      <c r="P69" s="98"/>
      <c r="Q69" s="98"/>
    </row>
    <row r="70" spans="1:17" ht="13" x14ac:dyDescent="0.3">
      <c r="A70" s="98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</row>
    <row r="71" spans="1:17" ht="13" x14ac:dyDescent="0.3">
      <c r="A71" s="98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</row>
    <row r="72" spans="1:17" ht="13" x14ac:dyDescent="0.3">
      <c r="A72" s="98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</row>
    <row r="73" spans="1:17" ht="13" x14ac:dyDescent="0.3">
      <c r="A73" s="98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</row>
    <row r="74" spans="1:17" ht="13" x14ac:dyDescent="0.3">
      <c r="A74" s="98"/>
      <c r="B74" s="98"/>
      <c r="C74" s="98"/>
      <c r="D74" s="98"/>
      <c r="E74" s="98"/>
      <c r="F74" s="98"/>
      <c r="G74" s="98"/>
      <c r="H74" s="98"/>
      <c r="I74" s="98"/>
      <c r="J74" s="98"/>
      <c r="K74" s="98"/>
      <c r="L74" s="98"/>
      <c r="M74" s="98"/>
      <c r="N74" s="98"/>
      <c r="O74" s="98"/>
      <c r="P74" s="98"/>
      <c r="Q74" s="98"/>
    </row>
    <row r="75" spans="1:17" ht="13" x14ac:dyDescent="0.3">
      <c r="A75" s="98"/>
      <c r="B75" s="98"/>
      <c r="C75" s="98"/>
      <c r="D75" s="98"/>
      <c r="E75" s="98"/>
      <c r="F75" s="98"/>
      <c r="G75" s="98"/>
      <c r="H75" s="98"/>
      <c r="I75" s="98"/>
      <c r="J75" s="98"/>
      <c r="K75" s="98"/>
      <c r="L75" s="98"/>
      <c r="M75" s="98"/>
      <c r="N75" s="98"/>
      <c r="O75" s="98"/>
      <c r="P75" s="98"/>
      <c r="Q75" s="98"/>
    </row>
    <row r="76" spans="1:17" ht="13" x14ac:dyDescent="0.3">
      <c r="A76" s="98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</row>
    <row r="77" spans="1:17" ht="13" x14ac:dyDescent="0.3">
      <c r="A77" s="98"/>
      <c r="B77" s="98"/>
      <c r="C77" s="98"/>
      <c r="D77" s="98"/>
      <c r="E77" s="98"/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8"/>
    </row>
    <row r="78" spans="1:17" ht="13" x14ac:dyDescent="0.3">
      <c r="A78" s="98"/>
      <c r="B78" s="98"/>
      <c r="C78" s="98"/>
      <c r="D78" s="98"/>
      <c r="E78" s="98"/>
      <c r="F78" s="98"/>
      <c r="G78" s="98"/>
      <c r="H78" s="98"/>
      <c r="I78" s="98"/>
      <c r="J78" s="98"/>
      <c r="K78" s="98"/>
      <c r="L78" s="98"/>
      <c r="M78" s="98"/>
      <c r="N78" s="98"/>
      <c r="O78" s="98"/>
      <c r="P78" s="98"/>
      <c r="Q78" s="98"/>
    </row>
    <row r="79" spans="1:17" ht="13" x14ac:dyDescent="0.3">
      <c r="A79" s="98"/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</row>
    <row r="80" spans="1:17" ht="13" x14ac:dyDescent="0.3">
      <c r="A80" s="98"/>
      <c r="B80" s="98"/>
      <c r="C80" s="98"/>
      <c r="D80" s="98"/>
      <c r="E80" s="98"/>
      <c r="F80" s="98"/>
      <c r="G80" s="98"/>
      <c r="H80" s="98"/>
      <c r="I80" s="98"/>
      <c r="J80" s="98"/>
      <c r="K80" s="98"/>
      <c r="L80" s="98"/>
      <c r="M80" s="98"/>
      <c r="N80" s="98"/>
      <c r="O80" s="98"/>
      <c r="P80" s="98"/>
      <c r="Q80" s="98"/>
    </row>
    <row r="81" spans="1:17" ht="13" x14ac:dyDescent="0.3">
      <c r="A81" s="98"/>
      <c r="B81" s="98"/>
      <c r="C81" s="98"/>
      <c r="D81" s="98"/>
      <c r="E81" s="98"/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8"/>
    </row>
    <row r="82" spans="1:17" ht="13" x14ac:dyDescent="0.3">
      <c r="A82" s="98"/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</row>
    <row r="83" spans="1:17" ht="13" x14ac:dyDescent="0.3">
      <c r="A83" s="98"/>
      <c r="B83" s="98"/>
      <c r="C83" s="98"/>
      <c r="D83" s="98"/>
      <c r="E83" s="98"/>
      <c r="F83" s="98"/>
      <c r="G83" s="98"/>
      <c r="H83" s="98"/>
      <c r="I83" s="98"/>
      <c r="J83" s="98"/>
      <c r="K83" s="98"/>
      <c r="L83" s="98"/>
      <c r="M83" s="98"/>
      <c r="N83" s="98"/>
      <c r="O83" s="98"/>
      <c r="P83" s="98"/>
      <c r="Q83" s="98"/>
    </row>
    <row r="84" spans="1:17" ht="13" x14ac:dyDescent="0.3">
      <c r="A84" s="98"/>
      <c r="B84" s="98"/>
      <c r="C84" s="98"/>
      <c r="D84" s="98"/>
      <c r="E84" s="98"/>
      <c r="F84" s="98"/>
      <c r="G84" s="98"/>
      <c r="H84" s="98"/>
      <c r="I84" s="98"/>
      <c r="J84" s="98"/>
      <c r="K84" s="98"/>
      <c r="L84" s="98"/>
      <c r="M84" s="98"/>
      <c r="N84" s="98"/>
      <c r="O84" s="98"/>
      <c r="P84" s="98"/>
      <c r="Q84" s="98"/>
    </row>
    <row r="85" spans="1:17" ht="13" x14ac:dyDescent="0.3">
      <c r="A85" s="98"/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</row>
    <row r="86" spans="1:17" ht="13" x14ac:dyDescent="0.3">
      <c r="A86" s="98"/>
      <c r="B86" s="98"/>
      <c r="C86" s="98"/>
      <c r="D86" s="98"/>
      <c r="E86" s="98"/>
      <c r="F86" s="98"/>
      <c r="G86" s="98"/>
      <c r="H86" s="98"/>
      <c r="I86" s="98"/>
      <c r="J86" s="98"/>
      <c r="K86" s="98"/>
      <c r="L86" s="98"/>
      <c r="M86" s="98"/>
      <c r="N86" s="98"/>
      <c r="O86" s="98"/>
      <c r="P86" s="98"/>
      <c r="Q86" s="98"/>
    </row>
    <row r="87" spans="1:17" ht="13" x14ac:dyDescent="0.3">
      <c r="A87" s="98"/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98"/>
      <c r="O87" s="98"/>
      <c r="P87" s="98"/>
      <c r="Q87" s="98"/>
    </row>
    <row r="88" spans="1:17" ht="13" x14ac:dyDescent="0.3">
      <c r="A88" s="98"/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</row>
    <row r="89" spans="1:17" ht="13" x14ac:dyDescent="0.3">
      <c r="A89" s="98"/>
      <c r="B89" s="98"/>
      <c r="C89" s="98"/>
      <c r="D89" s="98"/>
      <c r="E89" s="98"/>
      <c r="F89" s="98"/>
      <c r="G89" s="98"/>
      <c r="H89" s="98"/>
      <c r="I89" s="98"/>
      <c r="J89" s="98"/>
      <c r="K89" s="98"/>
      <c r="L89" s="98"/>
      <c r="M89" s="98"/>
      <c r="N89" s="98"/>
      <c r="O89" s="98"/>
      <c r="P89" s="98"/>
      <c r="Q89" s="98"/>
    </row>
    <row r="90" spans="1:17" ht="13" x14ac:dyDescent="0.3">
      <c r="A90" s="98"/>
      <c r="B90" s="98"/>
      <c r="C90" s="98"/>
      <c r="D90" s="98"/>
      <c r="E90" s="98"/>
      <c r="F90" s="98"/>
      <c r="G90" s="98"/>
      <c r="H90" s="98"/>
      <c r="I90" s="98"/>
      <c r="J90" s="98"/>
      <c r="K90" s="98"/>
      <c r="L90" s="98"/>
      <c r="M90" s="98"/>
      <c r="N90" s="98"/>
      <c r="O90" s="98"/>
      <c r="P90" s="98"/>
      <c r="Q90" s="98"/>
    </row>
    <row r="91" spans="1:17" ht="13" x14ac:dyDescent="0.3">
      <c r="A91" s="98"/>
      <c r="B91" s="98"/>
      <c r="C91" s="98"/>
      <c r="D91" s="98"/>
      <c r="E91" s="98"/>
      <c r="F91" s="98"/>
      <c r="G91" s="98"/>
      <c r="H91" s="98"/>
      <c r="I91" s="98"/>
      <c r="J91" s="98"/>
      <c r="K91" s="98"/>
      <c r="L91" s="98"/>
      <c r="M91" s="98"/>
      <c r="N91" s="98"/>
      <c r="O91" s="98"/>
      <c r="P91" s="98"/>
      <c r="Q91" s="98"/>
    </row>
    <row r="92" spans="1:17" ht="13" x14ac:dyDescent="0.3">
      <c r="A92" s="98"/>
      <c r="B92" s="98"/>
      <c r="C92" s="98"/>
      <c r="D92" s="98"/>
      <c r="E92" s="98"/>
      <c r="F92" s="98"/>
      <c r="G92" s="98"/>
      <c r="H92" s="98"/>
      <c r="I92" s="98"/>
      <c r="J92" s="98"/>
      <c r="K92" s="98"/>
      <c r="L92" s="98"/>
      <c r="M92" s="98"/>
      <c r="N92" s="98"/>
      <c r="O92" s="98"/>
      <c r="P92" s="98"/>
      <c r="Q92" s="98"/>
    </row>
    <row r="93" spans="1:17" ht="13" x14ac:dyDescent="0.3">
      <c r="A93" s="98"/>
      <c r="B93" s="98"/>
      <c r="C93" s="98"/>
      <c r="D93" s="98"/>
      <c r="E93" s="98"/>
      <c r="F93" s="98"/>
      <c r="G93" s="98"/>
      <c r="H93" s="98"/>
      <c r="I93" s="98"/>
      <c r="J93" s="98"/>
      <c r="K93" s="98"/>
      <c r="L93" s="98"/>
      <c r="M93" s="98"/>
      <c r="N93" s="98"/>
      <c r="O93" s="98"/>
      <c r="P93" s="98"/>
      <c r="Q93" s="98"/>
    </row>
    <row r="94" spans="1:17" ht="13" x14ac:dyDescent="0.3">
      <c r="A94" s="98"/>
      <c r="B94" s="98"/>
      <c r="C94" s="98"/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</row>
    <row r="95" spans="1:17" ht="13" x14ac:dyDescent="0.3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</row>
    <row r="96" spans="1:17" ht="13" x14ac:dyDescent="0.3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</row>
    <row r="97" spans="1:17" ht="13" x14ac:dyDescent="0.3">
      <c r="A97" s="98"/>
      <c r="B97" s="98"/>
      <c r="C97" s="98"/>
      <c r="D97" s="98"/>
      <c r="E97" s="98"/>
      <c r="F97" s="98"/>
      <c r="G97" s="98"/>
      <c r="H97" s="98"/>
      <c r="I97" s="98"/>
      <c r="J97" s="98"/>
      <c r="K97" s="98"/>
      <c r="L97" s="98"/>
      <c r="M97" s="98"/>
      <c r="N97" s="98"/>
      <c r="O97" s="98"/>
      <c r="P97" s="98"/>
      <c r="Q97" s="98"/>
    </row>
    <row r="98" spans="1:17" ht="13" x14ac:dyDescent="0.3">
      <c r="A98" s="98"/>
      <c r="B98" s="98"/>
      <c r="C98" s="98"/>
      <c r="D98" s="98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98"/>
    </row>
    <row r="99" spans="1:17" ht="13" x14ac:dyDescent="0.3">
      <c r="A99" s="98"/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</row>
    <row r="100" spans="1:17" ht="13" x14ac:dyDescent="0.3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</row>
    <row r="101" spans="1:17" ht="13" x14ac:dyDescent="0.3">
      <c r="A101" s="98"/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</row>
    <row r="102" spans="1:17" ht="13" x14ac:dyDescent="0.3">
      <c r="A102" s="98"/>
      <c r="B102" s="98"/>
      <c r="C102" s="98"/>
      <c r="D102" s="98"/>
      <c r="E102" s="98"/>
      <c r="F102" s="98"/>
      <c r="G102" s="98"/>
      <c r="H102" s="98"/>
      <c r="I102" s="98"/>
      <c r="J102" s="98"/>
      <c r="K102" s="98"/>
      <c r="L102" s="98"/>
      <c r="M102" s="98"/>
      <c r="N102" s="98"/>
      <c r="O102" s="98"/>
      <c r="P102" s="98"/>
      <c r="Q102" s="98"/>
    </row>
    <row r="103" spans="1:17" ht="13" x14ac:dyDescent="0.3">
      <c r="A103" s="98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</row>
    <row r="104" spans="1:17" ht="13" x14ac:dyDescent="0.3">
      <c r="A104" s="98"/>
      <c r="B104" s="98"/>
      <c r="C104" s="98"/>
      <c r="D104" s="98"/>
      <c r="E104" s="98"/>
      <c r="F104" s="98"/>
      <c r="G104" s="98"/>
      <c r="H104" s="98"/>
      <c r="I104" s="98"/>
      <c r="J104" s="98"/>
      <c r="K104" s="98"/>
      <c r="L104" s="98"/>
      <c r="M104" s="98"/>
      <c r="N104" s="98"/>
      <c r="O104" s="98"/>
      <c r="P104" s="98"/>
      <c r="Q104" s="98"/>
    </row>
    <row r="105" spans="1:17" ht="13" x14ac:dyDescent="0.3">
      <c r="A105" s="98"/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</row>
    <row r="106" spans="1:17" ht="13" x14ac:dyDescent="0.3">
      <c r="A106" s="98"/>
      <c r="B106" s="98"/>
      <c r="C106" s="98"/>
      <c r="D106" s="98"/>
      <c r="E106" s="98"/>
      <c r="F106" s="98"/>
      <c r="G106" s="98"/>
      <c r="H106" s="98"/>
      <c r="I106" s="98"/>
      <c r="J106" s="98"/>
      <c r="K106" s="98"/>
      <c r="L106" s="98"/>
      <c r="M106" s="98"/>
      <c r="N106" s="98"/>
      <c r="O106" s="98"/>
      <c r="P106" s="98"/>
      <c r="Q106" s="98"/>
    </row>
    <row r="107" spans="1:17" ht="13" x14ac:dyDescent="0.3">
      <c r="A107" s="98"/>
      <c r="B107" s="98"/>
      <c r="C107" s="98"/>
      <c r="D107" s="98"/>
      <c r="E107" s="98"/>
      <c r="F107" s="98"/>
      <c r="G107" s="98"/>
      <c r="H107" s="98"/>
      <c r="I107" s="98"/>
      <c r="J107" s="98"/>
      <c r="K107" s="98"/>
      <c r="L107" s="98"/>
      <c r="M107" s="98"/>
      <c r="N107" s="98"/>
      <c r="O107" s="98"/>
      <c r="P107" s="98"/>
      <c r="Q107" s="98"/>
    </row>
    <row r="108" spans="1:17" ht="13" x14ac:dyDescent="0.3">
      <c r="A108" s="98"/>
      <c r="B108" s="98"/>
      <c r="C108" s="98"/>
      <c r="D108" s="98"/>
      <c r="E108" s="98"/>
      <c r="F108" s="98"/>
      <c r="G108" s="98"/>
      <c r="H108" s="98"/>
      <c r="I108" s="98"/>
      <c r="J108" s="98"/>
      <c r="K108" s="98"/>
      <c r="L108" s="98"/>
      <c r="M108" s="98"/>
      <c r="N108" s="98"/>
      <c r="O108" s="98"/>
      <c r="P108" s="98"/>
      <c r="Q108" s="98"/>
    </row>
    <row r="109" spans="1:17" ht="13" x14ac:dyDescent="0.3">
      <c r="A109" s="98"/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</row>
    <row r="110" spans="1:17" ht="13" x14ac:dyDescent="0.3">
      <c r="A110" s="98"/>
      <c r="B110" s="98"/>
      <c r="C110" s="98"/>
      <c r="D110" s="98"/>
      <c r="E110" s="98"/>
      <c r="F110" s="98"/>
      <c r="G110" s="98"/>
      <c r="H110" s="98"/>
      <c r="I110" s="98"/>
      <c r="J110" s="98"/>
      <c r="K110" s="98"/>
      <c r="L110" s="98"/>
      <c r="M110" s="98"/>
      <c r="N110" s="98"/>
      <c r="O110" s="98"/>
      <c r="P110" s="98"/>
      <c r="Q110" s="98"/>
    </row>
    <row r="111" spans="1:17" ht="13" x14ac:dyDescent="0.3">
      <c r="A111" s="98"/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98"/>
      <c r="M111" s="98"/>
      <c r="N111" s="98"/>
      <c r="O111" s="98"/>
      <c r="P111" s="98"/>
      <c r="Q111" s="98"/>
    </row>
    <row r="112" spans="1:17" ht="13" x14ac:dyDescent="0.3">
      <c r="A112" s="98"/>
      <c r="B112" s="98"/>
      <c r="C112" s="98"/>
      <c r="D112" s="98"/>
      <c r="E112" s="98"/>
      <c r="F112" s="98"/>
      <c r="G112" s="98"/>
      <c r="H112" s="98"/>
      <c r="I112" s="98"/>
      <c r="J112" s="98"/>
      <c r="K112" s="98"/>
      <c r="L112" s="98"/>
      <c r="M112" s="98"/>
      <c r="N112" s="98"/>
      <c r="O112" s="98"/>
      <c r="P112" s="98"/>
      <c r="Q112" s="98"/>
    </row>
    <row r="113" spans="1:17" ht="13" x14ac:dyDescent="0.3">
      <c r="A113" s="98"/>
      <c r="B113" s="98"/>
      <c r="C113" s="98"/>
      <c r="D113" s="98"/>
      <c r="E113" s="98"/>
      <c r="F113" s="98"/>
      <c r="G113" s="98"/>
      <c r="H113" s="98"/>
      <c r="I113" s="98"/>
      <c r="J113" s="98"/>
      <c r="K113" s="98"/>
      <c r="L113" s="98"/>
      <c r="M113" s="98"/>
      <c r="N113" s="98"/>
      <c r="O113" s="98"/>
      <c r="P113" s="98"/>
      <c r="Q113" s="98"/>
    </row>
    <row r="114" spans="1:17" ht="13" x14ac:dyDescent="0.3">
      <c r="A114" s="98"/>
      <c r="B114" s="98"/>
      <c r="C114" s="98"/>
      <c r="D114" s="98"/>
      <c r="E114" s="98"/>
      <c r="F114" s="98"/>
      <c r="G114" s="98"/>
      <c r="H114" s="98"/>
      <c r="I114" s="98"/>
      <c r="J114" s="98"/>
      <c r="K114" s="98"/>
      <c r="L114" s="98"/>
      <c r="M114" s="98"/>
      <c r="N114" s="98"/>
      <c r="O114" s="98"/>
      <c r="P114" s="98"/>
      <c r="Q114" s="98"/>
    </row>
    <row r="115" spans="1:17" ht="13" x14ac:dyDescent="0.3">
      <c r="A115" s="98"/>
      <c r="B115" s="98"/>
      <c r="C115" s="98"/>
      <c r="D115" s="98"/>
      <c r="E115" s="98"/>
      <c r="F115" s="98"/>
      <c r="G115" s="98"/>
      <c r="H115" s="98"/>
      <c r="I115" s="98"/>
      <c r="J115" s="98"/>
      <c r="K115" s="98"/>
      <c r="L115" s="98"/>
      <c r="M115" s="98"/>
      <c r="N115" s="98"/>
      <c r="O115" s="98"/>
      <c r="P115" s="98"/>
      <c r="Q115" s="98"/>
    </row>
    <row r="116" spans="1:17" ht="13" x14ac:dyDescent="0.3">
      <c r="A116" s="98"/>
      <c r="B116" s="98"/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98"/>
      <c r="N116" s="98"/>
      <c r="O116" s="98"/>
      <c r="P116" s="98"/>
      <c r="Q116" s="98"/>
    </row>
    <row r="117" spans="1:17" ht="13" x14ac:dyDescent="0.3">
      <c r="A117" s="98"/>
      <c r="B117" s="98"/>
      <c r="C117" s="98"/>
      <c r="D117" s="98"/>
      <c r="E117" s="98"/>
      <c r="F117" s="98"/>
      <c r="G117" s="98"/>
      <c r="H117" s="98"/>
      <c r="I117" s="98"/>
      <c r="J117" s="98"/>
      <c r="K117" s="98"/>
      <c r="L117" s="98"/>
      <c r="M117" s="98"/>
      <c r="N117" s="98"/>
      <c r="O117" s="98"/>
      <c r="P117" s="98"/>
      <c r="Q117" s="98"/>
    </row>
    <row r="118" spans="1:17" ht="13" x14ac:dyDescent="0.3">
      <c r="A118" s="98"/>
      <c r="B118" s="98"/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98"/>
      <c r="N118" s="98"/>
      <c r="O118" s="98"/>
      <c r="P118" s="98"/>
      <c r="Q118" s="98"/>
    </row>
    <row r="119" spans="1:17" ht="13" x14ac:dyDescent="0.3">
      <c r="A119" s="98"/>
      <c r="B119" s="98"/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</row>
    <row r="120" spans="1:17" ht="13" x14ac:dyDescent="0.3">
      <c r="A120" s="98"/>
      <c r="B120" s="98"/>
      <c r="C120" s="98"/>
      <c r="D120" s="98"/>
      <c r="E120" s="98"/>
      <c r="F120" s="98"/>
      <c r="G120" s="98"/>
      <c r="H120" s="98"/>
      <c r="I120" s="98"/>
      <c r="J120" s="98"/>
      <c r="K120" s="98"/>
      <c r="L120" s="98"/>
      <c r="M120" s="98"/>
      <c r="N120" s="98"/>
      <c r="O120" s="98"/>
      <c r="P120" s="98"/>
      <c r="Q120" s="98"/>
    </row>
    <row r="121" spans="1:17" ht="13" x14ac:dyDescent="0.3">
      <c r="A121" s="98"/>
      <c r="B121" s="98"/>
      <c r="C121" s="98"/>
      <c r="D121" s="98"/>
      <c r="E121" s="98"/>
      <c r="F121" s="98"/>
      <c r="G121" s="98"/>
      <c r="H121" s="98"/>
      <c r="I121" s="98"/>
      <c r="J121" s="98"/>
      <c r="K121" s="98"/>
      <c r="L121" s="98"/>
      <c r="M121" s="98"/>
      <c r="N121" s="98"/>
      <c r="O121" s="98"/>
      <c r="P121" s="98"/>
      <c r="Q121" s="98"/>
    </row>
    <row r="122" spans="1:17" ht="13" x14ac:dyDescent="0.3">
      <c r="A122" s="98"/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</row>
    <row r="123" spans="1:17" ht="13" x14ac:dyDescent="0.3">
      <c r="A123" s="98"/>
      <c r="B123" s="98"/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</row>
    <row r="124" spans="1:17" ht="13" x14ac:dyDescent="0.3">
      <c r="A124" s="98"/>
      <c r="B124" s="98"/>
      <c r="C124" s="98"/>
      <c r="D124" s="98"/>
      <c r="E124" s="98"/>
      <c r="F124" s="98"/>
      <c r="G124" s="98"/>
      <c r="H124" s="98"/>
      <c r="I124" s="98"/>
      <c r="J124" s="98"/>
      <c r="K124" s="98"/>
      <c r="L124" s="98"/>
      <c r="M124" s="98"/>
      <c r="N124" s="98"/>
      <c r="O124" s="98"/>
      <c r="P124" s="98"/>
      <c r="Q124" s="98"/>
    </row>
    <row r="125" spans="1:17" ht="13" x14ac:dyDescent="0.3">
      <c r="A125" s="98"/>
      <c r="B125" s="98"/>
      <c r="C125" s="98"/>
      <c r="D125" s="98"/>
      <c r="E125" s="98"/>
      <c r="F125" s="98"/>
      <c r="G125" s="98"/>
      <c r="H125" s="98"/>
      <c r="I125" s="98"/>
      <c r="J125" s="98"/>
      <c r="K125" s="98"/>
      <c r="L125" s="98"/>
      <c r="M125" s="98"/>
      <c r="N125" s="98"/>
      <c r="O125" s="98"/>
      <c r="P125" s="98"/>
      <c r="Q125" s="98"/>
    </row>
    <row r="126" spans="1:17" ht="13" x14ac:dyDescent="0.3">
      <c r="A126" s="98"/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</row>
    <row r="127" spans="1:17" ht="13" x14ac:dyDescent="0.3">
      <c r="A127" s="98"/>
      <c r="B127" s="98"/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</row>
    <row r="128" spans="1:17" ht="13" x14ac:dyDescent="0.3">
      <c r="A128" s="98"/>
      <c r="B128" s="98"/>
      <c r="C128" s="98"/>
      <c r="D128" s="98"/>
      <c r="E128" s="98"/>
      <c r="F128" s="98"/>
      <c r="G128" s="98"/>
      <c r="H128" s="98"/>
      <c r="I128" s="98"/>
      <c r="J128" s="98"/>
      <c r="K128" s="98"/>
      <c r="L128" s="98"/>
      <c r="M128" s="98"/>
      <c r="N128" s="98"/>
      <c r="O128" s="98"/>
      <c r="P128" s="98"/>
      <c r="Q128" s="98"/>
    </row>
    <row r="129" spans="1:17" ht="13" x14ac:dyDescent="0.3">
      <c r="A129" s="98"/>
      <c r="B129" s="98"/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</row>
    <row r="130" spans="1:17" ht="13" x14ac:dyDescent="0.3">
      <c r="A130" s="98"/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</row>
    <row r="131" spans="1:17" ht="13" x14ac:dyDescent="0.3">
      <c r="A131" s="98"/>
      <c r="B131" s="98"/>
      <c r="C131" s="98"/>
      <c r="D131" s="98"/>
      <c r="E131" s="98"/>
      <c r="F131" s="98"/>
      <c r="G131" s="98"/>
      <c r="H131" s="98"/>
      <c r="I131" s="98"/>
      <c r="J131" s="98"/>
      <c r="K131" s="98"/>
      <c r="L131" s="98"/>
      <c r="M131" s="98"/>
      <c r="N131" s="98"/>
      <c r="O131" s="98"/>
      <c r="P131" s="98"/>
      <c r="Q131" s="98"/>
    </row>
    <row r="132" spans="1:17" ht="13" x14ac:dyDescent="0.3">
      <c r="A132" s="98"/>
      <c r="B132" s="98"/>
      <c r="C132" s="98"/>
      <c r="D132" s="98"/>
      <c r="E132" s="98"/>
      <c r="F132" s="98"/>
      <c r="G132" s="98"/>
      <c r="H132" s="98"/>
      <c r="I132" s="98"/>
      <c r="J132" s="98"/>
      <c r="K132" s="98"/>
      <c r="L132" s="98"/>
      <c r="M132" s="98"/>
      <c r="N132" s="98"/>
      <c r="O132" s="98"/>
      <c r="P132" s="98"/>
      <c r="Q132" s="98"/>
    </row>
    <row r="133" spans="1:17" ht="13" x14ac:dyDescent="0.3">
      <c r="A133" s="98"/>
      <c r="B133" s="98"/>
      <c r="C133" s="98"/>
      <c r="D133" s="98"/>
      <c r="E133" s="98"/>
      <c r="F133" s="98"/>
      <c r="G133" s="98"/>
      <c r="H133" s="98"/>
      <c r="I133" s="98"/>
      <c r="J133" s="98"/>
      <c r="K133" s="98"/>
      <c r="L133" s="98"/>
      <c r="M133" s="98"/>
      <c r="N133" s="98"/>
      <c r="O133" s="98"/>
      <c r="P133" s="98"/>
      <c r="Q133" s="98"/>
    </row>
    <row r="134" spans="1:17" ht="13" x14ac:dyDescent="0.3">
      <c r="A134" s="98"/>
      <c r="B134" s="98"/>
      <c r="C134" s="98"/>
      <c r="D134" s="98"/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</row>
    <row r="135" spans="1:17" ht="13" x14ac:dyDescent="0.3">
      <c r="A135" s="98"/>
      <c r="B135" s="98"/>
      <c r="C135" s="98"/>
      <c r="D135" s="98"/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</row>
    <row r="136" spans="1:17" ht="13" x14ac:dyDescent="0.3">
      <c r="A136" s="98"/>
      <c r="B136" s="98"/>
      <c r="C136" s="98"/>
      <c r="D136" s="98"/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</row>
    <row r="137" spans="1:17" ht="13" x14ac:dyDescent="0.3">
      <c r="A137" s="98"/>
      <c r="B137" s="98"/>
      <c r="C137" s="98"/>
      <c r="D137" s="98"/>
      <c r="E137" s="98"/>
      <c r="F137" s="98"/>
      <c r="G137" s="98"/>
      <c r="H137" s="98"/>
      <c r="I137" s="98"/>
      <c r="J137" s="98"/>
      <c r="K137" s="98"/>
      <c r="L137" s="98"/>
      <c r="M137" s="98"/>
      <c r="N137" s="98"/>
      <c r="O137" s="98"/>
      <c r="P137" s="98"/>
      <c r="Q137" s="98"/>
    </row>
    <row r="138" spans="1:17" ht="13" x14ac:dyDescent="0.3">
      <c r="A138" s="98"/>
      <c r="B138" s="98"/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  <c r="P138" s="98"/>
      <c r="Q138" s="98"/>
    </row>
    <row r="139" spans="1:17" ht="13" x14ac:dyDescent="0.3">
      <c r="A139" s="98"/>
      <c r="B139" s="98"/>
      <c r="C139" s="98"/>
      <c r="D139" s="98"/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8"/>
      <c r="P139" s="98"/>
      <c r="Q139" s="98"/>
    </row>
    <row r="140" spans="1:17" ht="13" x14ac:dyDescent="0.3">
      <c r="A140" s="98"/>
      <c r="B140" s="98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  <c r="P140" s="98"/>
      <c r="Q140" s="98"/>
    </row>
    <row r="141" spans="1:17" ht="13" x14ac:dyDescent="0.3">
      <c r="A141" s="98"/>
      <c r="B141" s="98"/>
      <c r="C141" s="98"/>
      <c r="D141" s="98"/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8"/>
      <c r="P141" s="98"/>
      <c r="Q141" s="98"/>
    </row>
    <row r="142" spans="1:17" ht="13" x14ac:dyDescent="0.3">
      <c r="A142" s="98"/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98"/>
      <c r="O142" s="98"/>
      <c r="P142" s="98"/>
      <c r="Q142" s="98"/>
    </row>
    <row r="143" spans="1:17" ht="13" x14ac:dyDescent="0.3">
      <c r="A143" s="98"/>
      <c r="B143" s="98"/>
      <c r="C143" s="98"/>
      <c r="D143" s="98"/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/>
    </row>
    <row r="144" spans="1:17" ht="13" x14ac:dyDescent="0.3">
      <c r="A144" s="98"/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</row>
    <row r="145" spans="1:17" ht="13" x14ac:dyDescent="0.3">
      <c r="A145" s="98"/>
      <c r="B145" s="98"/>
      <c r="C145" s="98"/>
      <c r="D145" s="98"/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</row>
    <row r="146" spans="1:17" ht="13" x14ac:dyDescent="0.3">
      <c r="A146" s="98"/>
      <c r="B146" s="98"/>
      <c r="C146" s="98"/>
      <c r="D146" s="98"/>
      <c r="E146" s="98"/>
      <c r="F146" s="98"/>
      <c r="G146" s="98"/>
      <c r="H146" s="98"/>
      <c r="I146" s="98"/>
      <c r="J146" s="98"/>
      <c r="K146" s="98"/>
      <c r="L146" s="98"/>
      <c r="M146" s="98"/>
      <c r="N146" s="98"/>
      <c r="O146" s="98"/>
      <c r="P146" s="98"/>
      <c r="Q146" s="98"/>
    </row>
    <row r="147" spans="1:17" ht="13" x14ac:dyDescent="0.3">
      <c r="A147" s="98"/>
      <c r="B147" s="98"/>
      <c r="C147" s="98"/>
      <c r="D147" s="98"/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/>
    </row>
    <row r="148" spans="1:17" ht="13" x14ac:dyDescent="0.3">
      <c r="A148" s="98"/>
      <c r="B148" s="98"/>
      <c r="C148" s="98"/>
      <c r="D148" s="98"/>
      <c r="E148" s="98"/>
      <c r="F148" s="98"/>
      <c r="G148" s="98"/>
      <c r="H148" s="98"/>
      <c r="I148" s="98"/>
      <c r="J148" s="98"/>
      <c r="K148" s="98"/>
      <c r="L148" s="98"/>
      <c r="M148" s="98"/>
      <c r="N148" s="98"/>
      <c r="O148" s="98"/>
      <c r="P148" s="98"/>
      <c r="Q148" s="98"/>
    </row>
    <row r="149" spans="1:17" ht="13" x14ac:dyDescent="0.3">
      <c r="A149" s="98"/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8"/>
      <c r="P149" s="98"/>
      <c r="Q149" s="98"/>
    </row>
    <row r="150" spans="1:17" ht="13" x14ac:dyDescent="0.3">
      <c r="A150" s="98"/>
      <c r="B150" s="98"/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/>
    </row>
    <row r="151" spans="1:17" ht="13" x14ac:dyDescent="0.3">
      <c r="A151" s="98"/>
      <c r="B151" s="98"/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</row>
    <row r="152" spans="1:17" ht="13" x14ac:dyDescent="0.3">
      <c r="A152" s="98"/>
      <c r="B152" s="98"/>
      <c r="C152" s="98"/>
      <c r="D152" s="98"/>
      <c r="E152" s="98"/>
      <c r="F152" s="98"/>
      <c r="G152" s="98"/>
      <c r="H152" s="98"/>
      <c r="I152" s="98"/>
      <c r="J152" s="98"/>
      <c r="K152" s="98"/>
      <c r="L152" s="98"/>
      <c r="M152" s="98"/>
      <c r="N152" s="98"/>
      <c r="O152" s="98"/>
      <c r="P152" s="98"/>
      <c r="Q152" s="98"/>
    </row>
    <row r="153" spans="1:17" ht="13" x14ac:dyDescent="0.3">
      <c r="A153" s="98"/>
      <c r="B153" s="98"/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</row>
    <row r="154" spans="1:17" ht="13" x14ac:dyDescent="0.3">
      <c r="A154" s="98"/>
      <c r="B154" s="98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8"/>
    </row>
    <row r="155" spans="1:17" ht="13" x14ac:dyDescent="0.3">
      <c r="A155" s="98"/>
      <c r="B155" s="98"/>
      <c r="C155" s="98"/>
      <c r="D155" s="98"/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/>
    </row>
    <row r="156" spans="1:17" ht="13" x14ac:dyDescent="0.3">
      <c r="A156" s="98"/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</row>
    <row r="157" spans="1:17" ht="13" x14ac:dyDescent="0.3">
      <c r="A157" s="98"/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</row>
    <row r="158" spans="1:17" ht="13" x14ac:dyDescent="0.3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8"/>
      <c r="P158" s="98"/>
      <c r="Q158" s="98"/>
    </row>
    <row r="159" spans="1:17" ht="13" x14ac:dyDescent="0.3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</row>
    <row r="160" spans="1:17" ht="13" x14ac:dyDescent="0.3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</row>
    <row r="161" spans="1:17" ht="13" x14ac:dyDescent="0.3">
      <c r="A161" s="98"/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</row>
    <row r="162" spans="1:17" ht="13" x14ac:dyDescent="0.3">
      <c r="A162" s="98"/>
      <c r="B162" s="98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  <c r="P162" s="98"/>
      <c r="Q162" s="98"/>
    </row>
    <row r="163" spans="1:17" ht="13" x14ac:dyDescent="0.3">
      <c r="A163" s="98"/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</row>
    <row r="164" spans="1:17" ht="13" x14ac:dyDescent="0.3">
      <c r="A164" s="98"/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</row>
    <row r="165" spans="1:17" ht="13" x14ac:dyDescent="0.3">
      <c r="A165" s="98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</row>
    <row r="166" spans="1:17" ht="13" x14ac:dyDescent="0.3">
      <c r="A166" s="98"/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</row>
    <row r="167" spans="1:17" ht="13" x14ac:dyDescent="0.3">
      <c r="A167" s="98"/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</row>
    <row r="168" spans="1:17" ht="13" x14ac:dyDescent="0.3">
      <c r="A168" s="98"/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</row>
    <row r="169" spans="1:17" ht="13" x14ac:dyDescent="0.3">
      <c r="A169" s="98"/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</row>
    <row r="170" spans="1:17" ht="13" x14ac:dyDescent="0.3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</row>
    <row r="171" spans="1:17" ht="13" x14ac:dyDescent="0.3">
      <c r="A171" s="98"/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</row>
    <row r="172" spans="1:17" ht="13" x14ac:dyDescent="0.3">
      <c r="A172" s="98"/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</row>
    <row r="173" spans="1:17" ht="13" x14ac:dyDescent="0.3">
      <c r="A173" s="98"/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</row>
    <row r="174" spans="1:17" ht="13" x14ac:dyDescent="0.3">
      <c r="A174" s="98"/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</row>
    <row r="175" spans="1:17" ht="13" x14ac:dyDescent="0.3">
      <c r="A175" s="98"/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</row>
    <row r="176" spans="1:17" ht="13" x14ac:dyDescent="0.3">
      <c r="A176" s="98"/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</row>
    <row r="177" spans="1:17" ht="13" x14ac:dyDescent="0.3">
      <c r="A177" s="98"/>
      <c r="B177" s="9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</row>
    <row r="178" spans="1:17" ht="13" x14ac:dyDescent="0.3">
      <c r="A178" s="98"/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</row>
    <row r="179" spans="1:17" ht="13" x14ac:dyDescent="0.3">
      <c r="A179" s="98"/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</row>
    <row r="180" spans="1:17" ht="13" x14ac:dyDescent="0.3">
      <c r="A180" s="98"/>
      <c r="B180" s="9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  <c r="P180" s="98"/>
      <c r="Q180" s="98"/>
    </row>
    <row r="181" spans="1:17" ht="13" x14ac:dyDescent="0.3">
      <c r="A181" s="98"/>
      <c r="B181" s="9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</row>
    <row r="182" spans="1:17" ht="13" x14ac:dyDescent="0.3">
      <c r="A182" s="98"/>
      <c r="B182" s="9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  <c r="P182" s="98"/>
      <c r="Q182" s="98"/>
    </row>
    <row r="183" spans="1:17" ht="13" x14ac:dyDescent="0.3">
      <c r="A183" s="98"/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</row>
    <row r="184" spans="1:17" ht="13" x14ac:dyDescent="0.3">
      <c r="A184" s="98"/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98"/>
    </row>
    <row r="185" spans="1:17" ht="13" x14ac:dyDescent="0.3">
      <c r="A185" s="98"/>
      <c r="B185" s="9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</row>
    <row r="186" spans="1:17" ht="13" x14ac:dyDescent="0.3">
      <c r="A186" s="98"/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  <c r="P186" s="98"/>
      <c r="Q186" s="98"/>
    </row>
    <row r="187" spans="1:17" ht="13" x14ac:dyDescent="0.3">
      <c r="A187" s="98"/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8"/>
      <c r="P187" s="98"/>
      <c r="Q187" s="98"/>
    </row>
    <row r="188" spans="1:17" ht="13" x14ac:dyDescent="0.3">
      <c r="A188" s="98"/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</row>
    <row r="189" spans="1:17" ht="13" x14ac:dyDescent="0.3">
      <c r="A189" s="98"/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</row>
    <row r="190" spans="1:17" ht="13" x14ac:dyDescent="0.3">
      <c r="A190" s="98"/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</row>
    <row r="191" spans="1:17" ht="13" x14ac:dyDescent="0.3">
      <c r="A191" s="98"/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  <c r="P191" s="98"/>
      <c r="Q191" s="98"/>
    </row>
    <row r="192" spans="1:17" ht="13" x14ac:dyDescent="0.3">
      <c r="A192" s="98"/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</row>
    <row r="193" spans="1:17" ht="13" x14ac:dyDescent="0.3">
      <c r="A193" s="98"/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</row>
    <row r="194" spans="1:17" ht="13" x14ac:dyDescent="0.3">
      <c r="A194" s="98"/>
      <c r="B194" s="98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8"/>
      <c r="P194" s="98"/>
      <c r="Q194" s="98"/>
    </row>
    <row r="195" spans="1:17" ht="13" x14ac:dyDescent="0.3">
      <c r="A195" s="98"/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</row>
    <row r="196" spans="1:17" ht="13" x14ac:dyDescent="0.3">
      <c r="A196" s="98"/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98"/>
      <c r="Q196" s="98"/>
    </row>
    <row r="197" spans="1:17" ht="13" x14ac:dyDescent="0.3">
      <c r="A197" s="98"/>
      <c r="B197" s="98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</row>
    <row r="198" spans="1:17" ht="13" x14ac:dyDescent="0.3">
      <c r="A198" s="98"/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</row>
    <row r="199" spans="1:17" ht="13" x14ac:dyDescent="0.3">
      <c r="A199" s="98"/>
      <c r="B199" s="98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8"/>
      <c r="P199" s="98"/>
      <c r="Q199" s="98"/>
    </row>
    <row r="200" spans="1:17" ht="13" x14ac:dyDescent="0.3">
      <c r="A200" s="98"/>
      <c r="B200" s="98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  <c r="P200" s="98"/>
      <c r="Q200" s="98"/>
    </row>
    <row r="201" spans="1:17" ht="13" x14ac:dyDescent="0.3">
      <c r="A201" s="98"/>
      <c r="B201" s="98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  <c r="P201" s="98"/>
      <c r="Q201" s="98"/>
    </row>
    <row r="202" spans="1:17" ht="13" x14ac:dyDescent="0.3">
      <c r="A202" s="98"/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8"/>
      <c r="Q202" s="98"/>
    </row>
    <row r="203" spans="1:17" ht="13" x14ac:dyDescent="0.3">
      <c r="A203" s="98"/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8"/>
      <c r="P203" s="98"/>
      <c r="Q203" s="98"/>
    </row>
    <row r="204" spans="1:17" ht="13" x14ac:dyDescent="0.3">
      <c r="A204" s="98"/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  <c r="P204" s="98"/>
      <c r="Q204" s="98"/>
    </row>
    <row r="205" spans="1:17" ht="13" x14ac:dyDescent="0.3">
      <c r="A205" s="98"/>
      <c r="B205" s="98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  <c r="P205" s="98"/>
      <c r="Q205" s="98"/>
    </row>
    <row r="206" spans="1:17" ht="13" x14ac:dyDescent="0.3">
      <c r="A206" s="98"/>
      <c r="B206" s="98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  <c r="P206" s="98"/>
      <c r="Q206" s="98"/>
    </row>
    <row r="207" spans="1:17" ht="13" x14ac:dyDescent="0.3">
      <c r="A207" s="98"/>
      <c r="B207" s="98"/>
      <c r="C207" s="98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8"/>
      <c r="O207" s="98"/>
      <c r="P207" s="98"/>
      <c r="Q207" s="98"/>
    </row>
    <row r="208" spans="1:17" ht="13" x14ac:dyDescent="0.3">
      <c r="A208" s="98"/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  <c r="P208" s="98"/>
      <c r="Q208" s="98"/>
    </row>
    <row r="209" spans="1:17" ht="13" x14ac:dyDescent="0.3">
      <c r="A209" s="98"/>
      <c r="B209" s="98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8"/>
      <c r="P209" s="98"/>
      <c r="Q209" s="98"/>
    </row>
    <row r="210" spans="1:17" ht="13" x14ac:dyDescent="0.3">
      <c r="A210" s="98"/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  <c r="P210" s="98"/>
      <c r="Q210" s="98"/>
    </row>
    <row r="211" spans="1:17" ht="13" x14ac:dyDescent="0.3">
      <c r="A211" s="98"/>
      <c r="B211" s="98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  <c r="P211" s="98"/>
      <c r="Q211" s="98"/>
    </row>
    <row r="212" spans="1:17" ht="13" x14ac:dyDescent="0.3">
      <c r="A212" s="98"/>
      <c r="B212" s="98"/>
      <c r="C212" s="98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8"/>
      <c r="O212" s="98"/>
      <c r="P212" s="98"/>
      <c r="Q212" s="98"/>
    </row>
    <row r="213" spans="1:17" ht="13" x14ac:dyDescent="0.3">
      <c r="A213" s="98"/>
      <c r="B213" s="98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8"/>
      <c r="P213" s="98"/>
      <c r="Q213" s="98"/>
    </row>
    <row r="214" spans="1:17" ht="13" x14ac:dyDescent="0.3">
      <c r="A214" s="98"/>
      <c r="B214" s="98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  <c r="P214" s="98"/>
      <c r="Q214" s="98"/>
    </row>
    <row r="215" spans="1:17" ht="13" x14ac:dyDescent="0.3">
      <c r="A215" s="98"/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  <c r="P215" s="98"/>
      <c r="Q215" s="98"/>
    </row>
    <row r="216" spans="1:17" ht="13" x14ac:dyDescent="0.3">
      <c r="A216" s="98"/>
      <c r="B216" s="98"/>
      <c r="C216" s="98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8"/>
      <c r="O216" s="98"/>
      <c r="P216" s="98"/>
      <c r="Q216" s="98"/>
    </row>
    <row r="217" spans="1:17" ht="13" x14ac:dyDescent="0.3">
      <c r="A217" s="98"/>
      <c r="B217" s="98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  <c r="P217" s="98"/>
      <c r="Q217" s="98"/>
    </row>
    <row r="218" spans="1:17" ht="13" x14ac:dyDescent="0.3">
      <c r="A218" s="98"/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</row>
    <row r="219" spans="1:17" ht="13" x14ac:dyDescent="0.3">
      <c r="A219" s="98"/>
      <c r="B219" s="98"/>
      <c r="C219" s="98"/>
      <c r="D219" s="98"/>
      <c r="E219" s="98"/>
      <c r="F219" s="98"/>
      <c r="G219" s="98"/>
      <c r="H219" s="98"/>
      <c r="I219" s="98"/>
      <c r="J219" s="98"/>
      <c r="K219" s="98"/>
      <c r="L219" s="98"/>
      <c r="M219" s="98"/>
      <c r="N219" s="98"/>
      <c r="O219" s="98"/>
      <c r="P219" s="98"/>
      <c r="Q219" s="98"/>
    </row>
    <row r="220" spans="1:17" ht="13" x14ac:dyDescent="0.3">
      <c r="A220" s="98"/>
      <c r="B220" s="98"/>
      <c r="C220" s="98"/>
      <c r="D220" s="98"/>
      <c r="E220" s="98"/>
      <c r="F220" s="98"/>
      <c r="G220" s="98"/>
      <c r="H220" s="98"/>
      <c r="I220" s="98"/>
      <c r="J220" s="98"/>
      <c r="K220" s="98"/>
      <c r="L220" s="98"/>
      <c r="M220" s="98"/>
      <c r="N220" s="98"/>
      <c r="O220" s="98"/>
      <c r="P220" s="98"/>
      <c r="Q220" s="98"/>
    </row>
    <row r="221" spans="1:17" ht="13" x14ac:dyDescent="0.3">
      <c r="A221" s="98"/>
      <c r="B221" s="98"/>
      <c r="C221" s="98"/>
      <c r="D221" s="98"/>
      <c r="E221" s="98"/>
      <c r="F221" s="98"/>
      <c r="G221" s="98"/>
      <c r="H221" s="98"/>
      <c r="I221" s="98"/>
      <c r="J221" s="98"/>
      <c r="K221" s="98"/>
      <c r="L221" s="98"/>
      <c r="M221" s="98"/>
      <c r="N221" s="98"/>
      <c r="O221" s="98"/>
      <c r="P221" s="98"/>
      <c r="Q221" s="98"/>
    </row>
    <row r="222" spans="1:17" ht="13" x14ac:dyDescent="0.3">
      <c r="A222" s="98"/>
      <c r="B222" s="98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8"/>
      <c r="O222" s="98"/>
      <c r="P222" s="98"/>
      <c r="Q222" s="98"/>
    </row>
    <row r="223" spans="1:17" ht="13" x14ac:dyDescent="0.3">
      <c r="A223" s="98"/>
      <c r="B223" s="98"/>
      <c r="C223" s="98"/>
      <c r="D223" s="98"/>
      <c r="E223" s="98"/>
      <c r="F223" s="98"/>
      <c r="G223" s="98"/>
      <c r="H223" s="98"/>
      <c r="I223" s="98"/>
      <c r="J223" s="98"/>
      <c r="K223" s="98"/>
      <c r="L223" s="98"/>
      <c r="M223" s="98"/>
      <c r="N223" s="98"/>
      <c r="O223" s="98"/>
      <c r="P223" s="98"/>
      <c r="Q223" s="98"/>
    </row>
    <row r="224" spans="1:17" ht="13" x14ac:dyDescent="0.3">
      <c r="A224" s="98"/>
      <c r="B224" s="98"/>
      <c r="C224" s="98"/>
      <c r="D224" s="98"/>
      <c r="E224" s="98"/>
      <c r="F224" s="98"/>
      <c r="G224" s="98"/>
      <c r="H224" s="98"/>
      <c r="I224" s="98"/>
      <c r="J224" s="98"/>
      <c r="K224" s="98"/>
      <c r="L224" s="98"/>
      <c r="M224" s="98"/>
      <c r="N224" s="98"/>
      <c r="O224" s="98"/>
      <c r="P224" s="98"/>
      <c r="Q224" s="98"/>
    </row>
    <row r="225" spans="1:17" ht="13" x14ac:dyDescent="0.3">
      <c r="A225" s="98"/>
      <c r="B225" s="98"/>
      <c r="C225" s="98"/>
      <c r="D225" s="98"/>
      <c r="E225" s="98"/>
      <c r="F225" s="98"/>
      <c r="G225" s="98"/>
      <c r="H225" s="98"/>
      <c r="I225" s="98"/>
      <c r="J225" s="98"/>
      <c r="K225" s="98"/>
      <c r="L225" s="98"/>
      <c r="M225" s="98"/>
      <c r="N225" s="98"/>
      <c r="O225" s="98"/>
      <c r="P225" s="98"/>
      <c r="Q225" s="98"/>
    </row>
    <row r="226" spans="1:17" ht="13" x14ac:dyDescent="0.3">
      <c r="A226" s="98"/>
      <c r="B226" s="98"/>
      <c r="C226" s="98"/>
      <c r="D226" s="98"/>
      <c r="E226" s="98"/>
      <c r="F226" s="98"/>
      <c r="G226" s="98"/>
      <c r="H226" s="98"/>
      <c r="I226" s="98"/>
      <c r="J226" s="98"/>
      <c r="K226" s="98"/>
      <c r="L226" s="98"/>
      <c r="M226" s="98"/>
      <c r="N226" s="98"/>
      <c r="O226" s="98"/>
      <c r="P226" s="98"/>
      <c r="Q226" s="98"/>
    </row>
    <row r="227" spans="1:17" ht="13" x14ac:dyDescent="0.3">
      <c r="A227" s="98"/>
      <c r="B227" s="98"/>
      <c r="C227" s="98"/>
      <c r="D227" s="98"/>
      <c r="E227" s="98"/>
      <c r="F227" s="98"/>
      <c r="G227" s="98"/>
      <c r="H227" s="98"/>
      <c r="I227" s="98"/>
      <c r="J227" s="98"/>
      <c r="K227" s="98"/>
      <c r="L227" s="98"/>
      <c r="M227" s="98"/>
      <c r="N227" s="98"/>
      <c r="O227" s="98"/>
      <c r="P227" s="98"/>
      <c r="Q227" s="98"/>
    </row>
    <row r="228" spans="1:17" ht="13" x14ac:dyDescent="0.3">
      <c r="A228" s="98"/>
      <c r="B228" s="98"/>
      <c r="C228" s="98"/>
      <c r="D228" s="98"/>
      <c r="E228" s="98"/>
      <c r="F228" s="98"/>
      <c r="G228" s="98"/>
      <c r="H228" s="98"/>
      <c r="I228" s="98"/>
      <c r="J228" s="98"/>
      <c r="K228" s="98"/>
      <c r="L228" s="98"/>
      <c r="M228" s="98"/>
      <c r="N228" s="98"/>
      <c r="O228" s="98"/>
      <c r="P228" s="98"/>
      <c r="Q228" s="98"/>
    </row>
    <row r="229" spans="1:17" ht="13" x14ac:dyDescent="0.3">
      <c r="A229" s="98"/>
      <c r="B229" s="98"/>
      <c r="C229" s="98"/>
      <c r="D229" s="98"/>
      <c r="E229" s="98"/>
      <c r="F229" s="98"/>
      <c r="G229" s="98"/>
      <c r="H229" s="98"/>
      <c r="I229" s="98"/>
      <c r="J229" s="98"/>
      <c r="K229" s="98"/>
      <c r="L229" s="98"/>
      <c r="M229" s="98"/>
      <c r="N229" s="98"/>
      <c r="O229" s="98"/>
      <c r="P229" s="98"/>
      <c r="Q229" s="98"/>
    </row>
    <row r="230" spans="1:17" ht="13" x14ac:dyDescent="0.3">
      <c r="A230" s="98"/>
      <c r="B230" s="98"/>
      <c r="C230" s="98"/>
      <c r="D230" s="98"/>
      <c r="E230" s="98"/>
      <c r="F230" s="98"/>
      <c r="G230" s="98"/>
      <c r="H230" s="98"/>
      <c r="I230" s="98"/>
      <c r="J230" s="98"/>
      <c r="K230" s="98"/>
      <c r="L230" s="98"/>
      <c r="M230" s="98"/>
      <c r="N230" s="98"/>
      <c r="O230" s="98"/>
      <c r="P230" s="98"/>
      <c r="Q230" s="98"/>
    </row>
    <row r="231" spans="1:17" ht="13" x14ac:dyDescent="0.3">
      <c r="A231" s="98"/>
      <c r="B231" s="98"/>
      <c r="C231" s="98"/>
      <c r="D231" s="98"/>
      <c r="E231" s="98"/>
      <c r="F231" s="98"/>
      <c r="G231" s="98"/>
      <c r="H231" s="98"/>
      <c r="I231" s="98"/>
      <c r="J231" s="98"/>
      <c r="K231" s="98"/>
      <c r="L231" s="98"/>
      <c r="M231" s="98"/>
      <c r="N231" s="98"/>
      <c r="O231" s="98"/>
      <c r="P231" s="98"/>
      <c r="Q231" s="98"/>
    </row>
    <row r="232" spans="1:17" ht="13" x14ac:dyDescent="0.3">
      <c r="A232" s="98"/>
      <c r="B232" s="98"/>
      <c r="C232" s="98"/>
      <c r="D232" s="98"/>
      <c r="E232" s="98"/>
      <c r="F232" s="98"/>
      <c r="G232" s="98"/>
      <c r="H232" s="98"/>
      <c r="I232" s="98"/>
      <c r="J232" s="98"/>
      <c r="K232" s="98"/>
      <c r="L232" s="98"/>
      <c r="M232" s="98"/>
      <c r="N232" s="98"/>
      <c r="O232" s="98"/>
      <c r="P232" s="98"/>
      <c r="Q232" s="98"/>
    </row>
    <row r="233" spans="1:17" ht="13" x14ac:dyDescent="0.3">
      <c r="A233" s="98"/>
      <c r="B233" s="98"/>
      <c r="C233" s="98"/>
      <c r="D233" s="98"/>
      <c r="E233" s="98"/>
      <c r="F233" s="98"/>
      <c r="G233" s="98"/>
      <c r="H233" s="98"/>
      <c r="I233" s="98"/>
      <c r="J233" s="98"/>
      <c r="K233" s="98"/>
      <c r="L233" s="98"/>
      <c r="M233" s="98"/>
      <c r="N233" s="98"/>
      <c r="O233" s="98"/>
      <c r="P233" s="98"/>
      <c r="Q233" s="98"/>
    </row>
    <row r="234" spans="1:17" ht="13" x14ac:dyDescent="0.3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  <c r="L234" s="98"/>
      <c r="M234" s="98"/>
      <c r="N234" s="98"/>
      <c r="O234" s="98"/>
      <c r="P234" s="98"/>
      <c r="Q234" s="98"/>
    </row>
    <row r="235" spans="1:17" ht="13" x14ac:dyDescent="0.3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  <c r="L235" s="98"/>
      <c r="M235" s="98"/>
      <c r="N235" s="98"/>
      <c r="O235" s="98"/>
      <c r="P235" s="98"/>
      <c r="Q235" s="98"/>
    </row>
    <row r="236" spans="1:17" ht="13" x14ac:dyDescent="0.3">
      <c r="A236" s="98"/>
      <c r="B236" s="98"/>
      <c r="C236" s="98"/>
      <c r="D236" s="98"/>
      <c r="E236" s="98"/>
      <c r="F236" s="98"/>
      <c r="G236" s="98"/>
      <c r="H236" s="98"/>
      <c r="I236" s="98"/>
      <c r="J236" s="98"/>
      <c r="K236" s="98"/>
      <c r="L236" s="98"/>
      <c r="M236" s="98"/>
      <c r="N236" s="98"/>
      <c r="O236" s="98"/>
      <c r="P236" s="98"/>
      <c r="Q236" s="98"/>
    </row>
    <row r="237" spans="1:17" ht="13" x14ac:dyDescent="0.3">
      <c r="A237" s="98"/>
      <c r="B237" s="98"/>
      <c r="C237" s="98"/>
      <c r="D237" s="98"/>
      <c r="E237" s="98"/>
      <c r="F237" s="98"/>
      <c r="G237" s="98"/>
      <c r="H237" s="98"/>
      <c r="I237" s="98"/>
      <c r="J237" s="98"/>
      <c r="K237" s="98"/>
      <c r="L237" s="98"/>
      <c r="M237" s="98"/>
      <c r="N237" s="98"/>
      <c r="O237" s="98"/>
      <c r="P237" s="98"/>
      <c r="Q237" s="98"/>
    </row>
    <row r="238" spans="1:17" ht="13" x14ac:dyDescent="0.3">
      <c r="A238" s="98"/>
      <c r="B238" s="98"/>
      <c r="C238" s="98"/>
      <c r="D238" s="98"/>
      <c r="E238" s="98"/>
      <c r="F238" s="98"/>
      <c r="G238" s="98"/>
      <c r="H238" s="98"/>
      <c r="I238" s="98"/>
      <c r="J238" s="98"/>
      <c r="K238" s="98"/>
      <c r="L238" s="98"/>
      <c r="M238" s="98"/>
      <c r="N238" s="98"/>
      <c r="O238" s="98"/>
      <c r="P238" s="98"/>
      <c r="Q238" s="98"/>
    </row>
    <row r="239" spans="1:17" ht="13" x14ac:dyDescent="0.3">
      <c r="A239" s="98"/>
      <c r="B239" s="98"/>
      <c r="C239" s="98"/>
      <c r="D239" s="98"/>
      <c r="E239" s="98"/>
      <c r="F239" s="98"/>
      <c r="G239" s="98"/>
      <c r="H239" s="98"/>
      <c r="I239" s="98"/>
      <c r="J239" s="98"/>
      <c r="K239" s="98"/>
      <c r="L239" s="98"/>
      <c r="M239" s="98"/>
      <c r="N239" s="98"/>
      <c r="O239" s="98"/>
      <c r="P239" s="98"/>
      <c r="Q239" s="98"/>
    </row>
    <row r="240" spans="1:17" ht="13" x14ac:dyDescent="0.3">
      <c r="A240" s="98"/>
      <c r="B240" s="98"/>
      <c r="C240" s="98"/>
      <c r="D240" s="98"/>
      <c r="E240" s="98"/>
      <c r="F240" s="98"/>
      <c r="G240" s="98"/>
      <c r="H240" s="98"/>
      <c r="I240" s="98"/>
      <c r="J240" s="98"/>
      <c r="K240" s="98"/>
      <c r="L240" s="98"/>
      <c r="M240" s="98"/>
      <c r="N240" s="98"/>
      <c r="O240" s="98"/>
      <c r="P240" s="98"/>
      <c r="Q240" s="98"/>
    </row>
    <row r="241" spans="1:17" ht="13" x14ac:dyDescent="0.3">
      <c r="A241" s="98"/>
      <c r="B241" s="98"/>
      <c r="C241" s="98"/>
      <c r="D241" s="98"/>
      <c r="E241" s="98"/>
      <c r="F241" s="98"/>
      <c r="G241" s="98"/>
      <c r="H241" s="98"/>
      <c r="I241" s="98"/>
      <c r="J241" s="98"/>
      <c r="K241" s="98"/>
      <c r="L241" s="98"/>
      <c r="M241" s="98"/>
      <c r="N241" s="98"/>
      <c r="O241" s="98"/>
      <c r="P241" s="98"/>
      <c r="Q241" s="98"/>
    </row>
    <row r="242" spans="1:17" ht="13" x14ac:dyDescent="0.3">
      <c r="A242" s="98"/>
      <c r="B242" s="98"/>
      <c r="C242" s="98"/>
      <c r="D242" s="98"/>
      <c r="E242" s="98"/>
      <c r="F242" s="98"/>
      <c r="G242" s="98"/>
      <c r="H242" s="98"/>
      <c r="I242" s="98"/>
      <c r="J242" s="98"/>
      <c r="K242" s="98"/>
      <c r="L242" s="98"/>
      <c r="M242" s="98"/>
      <c r="N242" s="98"/>
      <c r="O242" s="98"/>
      <c r="P242" s="98"/>
      <c r="Q242" s="98"/>
    </row>
    <row r="243" spans="1:17" ht="13" x14ac:dyDescent="0.3">
      <c r="A243" s="98"/>
      <c r="B243" s="98"/>
      <c r="C243" s="98"/>
      <c r="D243" s="98"/>
      <c r="E243" s="98"/>
      <c r="F243" s="98"/>
      <c r="G243" s="98"/>
      <c r="H243" s="98"/>
      <c r="I243" s="98"/>
      <c r="J243" s="98"/>
      <c r="K243" s="98"/>
      <c r="L243" s="98"/>
      <c r="M243" s="98"/>
      <c r="N243" s="98"/>
      <c r="O243" s="98"/>
      <c r="P243" s="98"/>
      <c r="Q243" s="98"/>
    </row>
    <row r="244" spans="1:17" ht="13" x14ac:dyDescent="0.3">
      <c r="A244" s="98"/>
      <c r="B244" s="98"/>
      <c r="C244" s="98"/>
      <c r="D244" s="98"/>
      <c r="E244" s="98"/>
      <c r="F244" s="98"/>
      <c r="G244" s="98"/>
      <c r="H244" s="98"/>
      <c r="I244" s="98"/>
      <c r="J244" s="98"/>
      <c r="K244" s="98"/>
      <c r="L244" s="98"/>
      <c r="M244" s="98"/>
      <c r="N244" s="98"/>
      <c r="O244" s="98"/>
      <c r="P244" s="98"/>
      <c r="Q244" s="98"/>
    </row>
    <row r="245" spans="1:17" ht="13" x14ac:dyDescent="0.3">
      <c r="A245" s="98"/>
      <c r="B245" s="98"/>
      <c r="C245" s="98"/>
      <c r="D245" s="98"/>
      <c r="E245" s="98"/>
      <c r="F245" s="98"/>
      <c r="G245" s="98"/>
      <c r="H245" s="98"/>
      <c r="I245" s="98"/>
      <c r="J245" s="98"/>
      <c r="K245" s="98"/>
      <c r="L245" s="98"/>
      <c r="M245" s="98"/>
      <c r="N245" s="98"/>
      <c r="O245" s="98"/>
      <c r="P245" s="98"/>
      <c r="Q245" s="98"/>
    </row>
    <row r="246" spans="1:17" ht="13" x14ac:dyDescent="0.3">
      <c r="A246" s="98"/>
      <c r="B246" s="98"/>
      <c r="C246" s="98"/>
      <c r="D246" s="98"/>
      <c r="E246" s="98"/>
      <c r="F246" s="98"/>
      <c r="G246" s="98"/>
      <c r="H246" s="98"/>
      <c r="I246" s="98"/>
      <c r="J246" s="98"/>
      <c r="K246" s="98"/>
      <c r="L246" s="98"/>
      <c r="M246" s="98"/>
      <c r="N246" s="98"/>
      <c r="O246" s="98"/>
      <c r="P246" s="98"/>
      <c r="Q246" s="98"/>
    </row>
    <row r="247" spans="1:17" ht="13" x14ac:dyDescent="0.3">
      <c r="A247" s="98"/>
      <c r="B247" s="98"/>
      <c r="C247" s="98"/>
      <c r="D247" s="98"/>
      <c r="E247" s="98"/>
      <c r="F247" s="98"/>
      <c r="G247" s="98"/>
      <c r="H247" s="98"/>
      <c r="I247" s="98"/>
      <c r="J247" s="98"/>
      <c r="K247" s="98"/>
      <c r="L247" s="98"/>
      <c r="M247" s="98"/>
      <c r="N247" s="98"/>
      <c r="O247" s="98"/>
      <c r="P247" s="98"/>
      <c r="Q247" s="98"/>
    </row>
    <row r="248" spans="1:17" ht="13" x14ac:dyDescent="0.3">
      <c r="A248" s="98"/>
      <c r="B248" s="98"/>
      <c r="C248" s="98"/>
      <c r="D248" s="98"/>
      <c r="E248" s="98"/>
      <c r="F248" s="98"/>
      <c r="G248" s="98"/>
      <c r="H248" s="98"/>
      <c r="I248" s="98"/>
      <c r="J248" s="98"/>
      <c r="K248" s="98"/>
      <c r="L248" s="98"/>
      <c r="M248" s="98"/>
      <c r="N248" s="98"/>
      <c r="O248" s="98"/>
      <c r="P248" s="98"/>
      <c r="Q248" s="98"/>
    </row>
    <row r="249" spans="1:17" ht="13" x14ac:dyDescent="0.3">
      <c r="A249" s="98"/>
      <c r="B249" s="98"/>
      <c r="C249" s="98"/>
      <c r="D249" s="98"/>
      <c r="E249" s="98"/>
      <c r="F249" s="98"/>
      <c r="G249" s="98"/>
      <c r="H249" s="98"/>
      <c r="I249" s="98"/>
      <c r="J249" s="98"/>
      <c r="K249" s="98"/>
      <c r="L249" s="98"/>
      <c r="M249" s="98"/>
      <c r="N249" s="98"/>
      <c r="O249" s="98"/>
      <c r="P249" s="98"/>
      <c r="Q249" s="98"/>
    </row>
    <row r="250" spans="1:17" ht="13" x14ac:dyDescent="0.3">
      <c r="A250" s="98"/>
      <c r="B250" s="98"/>
      <c r="C250" s="98"/>
      <c r="D250" s="98"/>
      <c r="E250" s="98"/>
      <c r="F250" s="98"/>
      <c r="G250" s="98"/>
      <c r="H250" s="98"/>
      <c r="I250" s="98"/>
      <c r="J250" s="98"/>
      <c r="K250" s="98"/>
      <c r="L250" s="98"/>
      <c r="M250" s="98"/>
      <c r="N250" s="98"/>
      <c r="O250" s="98"/>
      <c r="P250" s="98"/>
      <c r="Q250" s="98"/>
    </row>
    <row r="251" spans="1:17" ht="13" x14ac:dyDescent="0.3">
      <c r="A251" s="98"/>
      <c r="B251" s="98"/>
      <c r="C251" s="98"/>
      <c r="D251" s="98"/>
      <c r="E251" s="98"/>
      <c r="F251" s="98"/>
      <c r="G251" s="98"/>
      <c r="H251" s="98"/>
      <c r="I251" s="98"/>
      <c r="J251" s="98"/>
      <c r="K251" s="98"/>
      <c r="L251" s="98"/>
      <c r="M251" s="98"/>
      <c r="N251" s="98"/>
      <c r="O251" s="98"/>
      <c r="P251" s="98"/>
      <c r="Q251" s="98"/>
    </row>
    <row r="252" spans="1:17" ht="13" x14ac:dyDescent="0.3">
      <c r="A252" s="98"/>
      <c r="B252" s="98"/>
      <c r="C252" s="98"/>
      <c r="D252" s="98"/>
      <c r="E252" s="98"/>
      <c r="F252" s="98"/>
      <c r="G252" s="98"/>
      <c r="H252" s="98"/>
      <c r="I252" s="98"/>
      <c r="J252" s="98"/>
      <c r="K252" s="98"/>
      <c r="L252" s="98"/>
      <c r="M252" s="98"/>
      <c r="N252" s="98"/>
      <c r="O252" s="98"/>
      <c r="P252" s="98"/>
      <c r="Q252" s="98"/>
    </row>
    <row r="253" spans="1:17" ht="13" x14ac:dyDescent="0.3">
      <c r="A253" s="98"/>
      <c r="B253" s="98"/>
      <c r="C253" s="98"/>
      <c r="D253" s="98"/>
      <c r="E253" s="98"/>
      <c r="F253" s="98"/>
      <c r="G253" s="98"/>
      <c r="H253" s="98"/>
      <c r="I253" s="98"/>
      <c r="J253" s="98"/>
      <c r="K253" s="98"/>
      <c r="L253" s="98"/>
      <c r="M253" s="98"/>
      <c r="N253" s="98"/>
      <c r="O253" s="98"/>
      <c r="P253" s="98"/>
      <c r="Q253" s="98"/>
    </row>
    <row r="254" spans="1:17" ht="13" x14ac:dyDescent="0.3">
      <c r="A254" s="98"/>
      <c r="B254" s="98"/>
      <c r="C254" s="98"/>
      <c r="D254" s="98"/>
      <c r="E254" s="98"/>
      <c r="F254" s="98"/>
      <c r="G254" s="98"/>
      <c r="H254" s="98"/>
      <c r="I254" s="98"/>
      <c r="J254" s="98"/>
      <c r="K254" s="98"/>
      <c r="L254" s="98"/>
      <c r="M254" s="98"/>
      <c r="N254" s="98"/>
      <c r="O254" s="98"/>
      <c r="P254" s="98"/>
      <c r="Q254" s="98"/>
    </row>
    <row r="255" spans="1:17" ht="13" x14ac:dyDescent="0.3">
      <c r="A255" s="98"/>
      <c r="B255" s="98"/>
      <c r="C255" s="98"/>
      <c r="D255" s="98"/>
      <c r="E255" s="98"/>
      <c r="F255" s="98"/>
      <c r="G255" s="98"/>
      <c r="H255" s="98"/>
      <c r="I255" s="98"/>
      <c r="J255" s="98"/>
      <c r="K255" s="98"/>
      <c r="L255" s="98"/>
      <c r="M255" s="98"/>
      <c r="N255" s="98"/>
      <c r="O255" s="98"/>
      <c r="P255" s="98"/>
      <c r="Q255" s="98"/>
    </row>
    <row r="256" spans="1:17" ht="13" x14ac:dyDescent="0.3">
      <c r="A256" s="98"/>
      <c r="B256" s="98"/>
      <c r="C256" s="98"/>
      <c r="D256" s="98"/>
      <c r="E256" s="98"/>
      <c r="F256" s="98"/>
      <c r="G256" s="98"/>
      <c r="H256" s="98"/>
      <c r="I256" s="98"/>
      <c r="J256" s="98"/>
      <c r="K256" s="98"/>
      <c r="L256" s="98"/>
      <c r="M256" s="98"/>
      <c r="N256" s="98"/>
      <c r="O256" s="98"/>
      <c r="P256" s="98"/>
      <c r="Q256" s="98"/>
    </row>
    <row r="257" spans="1:17" ht="13" x14ac:dyDescent="0.3">
      <c r="A257" s="98"/>
      <c r="B257" s="98"/>
      <c r="C257" s="98"/>
      <c r="D257" s="98"/>
      <c r="E257" s="98"/>
      <c r="F257" s="98"/>
      <c r="G257" s="98"/>
      <c r="H257" s="98"/>
      <c r="I257" s="98"/>
      <c r="J257" s="98"/>
      <c r="K257" s="98"/>
      <c r="L257" s="98"/>
      <c r="M257" s="98"/>
      <c r="N257" s="98"/>
      <c r="O257" s="98"/>
      <c r="P257" s="98"/>
      <c r="Q257" s="98"/>
    </row>
    <row r="258" spans="1:17" ht="13" x14ac:dyDescent="0.3">
      <c r="A258" s="98"/>
      <c r="B258" s="98"/>
      <c r="C258" s="98"/>
      <c r="D258" s="98"/>
      <c r="E258" s="98"/>
      <c r="F258" s="98"/>
      <c r="G258" s="98"/>
      <c r="H258" s="98"/>
      <c r="I258" s="98"/>
      <c r="J258" s="98"/>
      <c r="K258" s="98"/>
      <c r="L258" s="98"/>
      <c r="M258" s="98"/>
      <c r="N258" s="98"/>
      <c r="O258" s="98"/>
      <c r="P258" s="98"/>
      <c r="Q258" s="98"/>
    </row>
    <row r="259" spans="1:17" ht="13" x14ac:dyDescent="0.3">
      <c r="A259" s="98"/>
      <c r="B259" s="98"/>
      <c r="C259" s="98"/>
      <c r="D259" s="98"/>
      <c r="E259" s="98"/>
      <c r="F259" s="98"/>
      <c r="G259" s="98"/>
      <c r="H259" s="98"/>
      <c r="I259" s="98"/>
      <c r="J259" s="98"/>
      <c r="K259" s="98"/>
      <c r="L259" s="98"/>
      <c r="M259" s="98"/>
      <c r="N259" s="98"/>
      <c r="O259" s="98"/>
      <c r="P259" s="98"/>
      <c r="Q259" s="98"/>
    </row>
    <row r="260" spans="1:17" ht="13" x14ac:dyDescent="0.3">
      <c r="A260" s="98"/>
      <c r="B260" s="98"/>
      <c r="C260" s="98"/>
      <c r="D260" s="98"/>
      <c r="E260" s="98"/>
      <c r="F260" s="98"/>
      <c r="G260" s="98"/>
      <c r="H260" s="98"/>
      <c r="I260" s="98"/>
      <c r="J260" s="98"/>
      <c r="K260" s="98"/>
      <c r="L260" s="98"/>
      <c r="M260" s="98"/>
      <c r="N260" s="98"/>
      <c r="O260" s="98"/>
      <c r="P260" s="98"/>
      <c r="Q260" s="98"/>
    </row>
    <row r="261" spans="1:17" ht="13" x14ac:dyDescent="0.3">
      <c r="A261" s="98"/>
      <c r="B261" s="98"/>
      <c r="C261" s="98"/>
      <c r="D261" s="98"/>
      <c r="E261" s="98"/>
      <c r="F261" s="98"/>
      <c r="G261" s="98"/>
      <c r="H261" s="98"/>
      <c r="I261" s="98"/>
      <c r="J261" s="98"/>
      <c r="K261" s="98"/>
      <c r="L261" s="98"/>
      <c r="M261" s="98"/>
      <c r="N261" s="98"/>
      <c r="O261" s="98"/>
      <c r="P261" s="98"/>
      <c r="Q261" s="98"/>
    </row>
    <row r="262" spans="1:17" ht="13" x14ac:dyDescent="0.3">
      <c r="A262" s="98"/>
      <c r="B262" s="98"/>
      <c r="C262" s="98"/>
      <c r="D262" s="98"/>
      <c r="E262" s="98"/>
      <c r="F262" s="98"/>
      <c r="G262" s="98"/>
      <c r="H262" s="98"/>
      <c r="I262" s="98"/>
      <c r="J262" s="98"/>
      <c r="K262" s="98"/>
      <c r="L262" s="98"/>
      <c r="M262" s="98"/>
      <c r="N262" s="98"/>
      <c r="O262" s="98"/>
      <c r="P262" s="98"/>
      <c r="Q262" s="98"/>
    </row>
    <row r="263" spans="1:17" ht="13" x14ac:dyDescent="0.3">
      <c r="A263" s="98"/>
      <c r="B263" s="98"/>
      <c r="C263" s="98"/>
      <c r="D263" s="98"/>
      <c r="E263" s="98"/>
      <c r="F263" s="98"/>
      <c r="G263" s="98"/>
      <c r="H263" s="98"/>
      <c r="I263" s="98"/>
      <c r="J263" s="98"/>
      <c r="K263" s="98"/>
      <c r="L263" s="98"/>
      <c r="M263" s="98"/>
      <c r="N263" s="98"/>
      <c r="O263" s="98"/>
      <c r="P263" s="98"/>
      <c r="Q263" s="98"/>
    </row>
    <row r="264" spans="1:17" ht="13" x14ac:dyDescent="0.3">
      <c r="A264" s="98"/>
      <c r="B264" s="98"/>
      <c r="C264" s="98"/>
      <c r="D264" s="98"/>
      <c r="E264" s="98"/>
      <c r="F264" s="98"/>
      <c r="G264" s="98"/>
      <c r="H264" s="98"/>
      <c r="I264" s="98"/>
      <c r="J264" s="98"/>
      <c r="K264" s="98"/>
      <c r="L264" s="98"/>
      <c r="M264" s="98"/>
      <c r="N264" s="98"/>
      <c r="O264" s="98"/>
      <c r="P264" s="98"/>
      <c r="Q264" s="98"/>
    </row>
    <row r="265" spans="1:17" ht="13" x14ac:dyDescent="0.3">
      <c r="A265" s="98"/>
      <c r="B265" s="98"/>
      <c r="C265" s="98"/>
      <c r="D265" s="98"/>
      <c r="E265" s="98"/>
      <c r="F265" s="98"/>
      <c r="G265" s="98"/>
      <c r="H265" s="98"/>
      <c r="I265" s="98"/>
      <c r="J265" s="98"/>
      <c r="K265" s="98"/>
      <c r="L265" s="98"/>
      <c r="M265" s="98"/>
      <c r="N265" s="98"/>
      <c r="O265" s="98"/>
      <c r="P265" s="98"/>
      <c r="Q265" s="98"/>
    </row>
    <row r="266" spans="1:17" ht="13" x14ac:dyDescent="0.3">
      <c r="A266" s="98"/>
      <c r="B266" s="98"/>
      <c r="C266" s="98"/>
      <c r="D266" s="98"/>
      <c r="E266" s="98"/>
      <c r="F266" s="98"/>
      <c r="G266" s="98"/>
      <c r="H266" s="98"/>
      <c r="I266" s="98"/>
      <c r="J266" s="98"/>
      <c r="K266" s="98"/>
      <c r="L266" s="98"/>
      <c r="M266" s="98"/>
      <c r="N266" s="98"/>
      <c r="O266" s="98"/>
      <c r="P266" s="98"/>
      <c r="Q266" s="98"/>
    </row>
    <row r="267" spans="1:17" ht="13" x14ac:dyDescent="0.3">
      <c r="A267" s="98"/>
      <c r="B267" s="98"/>
      <c r="C267" s="98"/>
      <c r="D267" s="98"/>
      <c r="E267" s="98"/>
      <c r="F267" s="98"/>
      <c r="G267" s="98"/>
      <c r="H267" s="98"/>
      <c r="I267" s="98"/>
      <c r="J267" s="98"/>
      <c r="K267" s="98"/>
      <c r="L267" s="98"/>
      <c r="M267" s="98"/>
      <c r="N267" s="98"/>
      <c r="O267" s="98"/>
      <c r="P267" s="98"/>
      <c r="Q267" s="98"/>
    </row>
    <row r="268" spans="1:17" ht="13" x14ac:dyDescent="0.3">
      <c r="A268" s="98"/>
      <c r="B268" s="98"/>
      <c r="C268" s="98"/>
      <c r="D268" s="98"/>
      <c r="E268" s="98"/>
      <c r="F268" s="98"/>
      <c r="G268" s="98"/>
      <c r="H268" s="98"/>
      <c r="I268" s="98"/>
      <c r="J268" s="98"/>
      <c r="K268" s="98"/>
      <c r="L268" s="98"/>
      <c r="M268" s="98"/>
      <c r="N268" s="98"/>
      <c r="O268" s="98"/>
      <c r="P268" s="98"/>
      <c r="Q268" s="98"/>
    </row>
    <row r="269" spans="1:17" ht="13" x14ac:dyDescent="0.3">
      <c r="A269" s="98"/>
      <c r="B269" s="98"/>
      <c r="C269" s="98"/>
      <c r="D269" s="98"/>
      <c r="E269" s="98"/>
      <c r="F269" s="98"/>
      <c r="G269" s="98"/>
      <c r="H269" s="98"/>
      <c r="I269" s="98"/>
      <c r="J269" s="98"/>
      <c r="K269" s="98"/>
      <c r="L269" s="98"/>
      <c r="M269" s="98"/>
      <c r="N269" s="98"/>
      <c r="O269" s="98"/>
      <c r="P269" s="98"/>
      <c r="Q269" s="98"/>
    </row>
    <row r="270" spans="1:17" ht="13" x14ac:dyDescent="0.3">
      <c r="A270" s="98"/>
      <c r="B270" s="98"/>
      <c r="C270" s="98"/>
      <c r="D270" s="98"/>
      <c r="E270" s="98"/>
      <c r="F270" s="98"/>
      <c r="G270" s="98"/>
      <c r="H270" s="98"/>
      <c r="I270" s="98"/>
      <c r="J270" s="98"/>
      <c r="K270" s="98"/>
      <c r="L270" s="98"/>
      <c r="M270" s="98"/>
      <c r="N270" s="98"/>
      <c r="O270" s="98"/>
      <c r="P270" s="98"/>
      <c r="Q270" s="98"/>
    </row>
    <row r="271" spans="1:17" ht="13" x14ac:dyDescent="0.3">
      <c r="A271" s="98"/>
      <c r="B271" s="98"/>
      <c r="C271" s="98"/>
      <c r="D271" s="98"/>
      <c r="E271" s="98"/>
      <c r="F271" s="98"/>
      <c r="G271" s="98"/>
      <c r="H271" s="98"/>
      <c r="I271" s="98"/>
      <c r="J271" s="98"/>
      <c r="K271" s="98"/>
      <c r="L271" s="98"/>
      <c r="M271" s="98"/>
      <c r="N271" s="98"/>
      <c r="O271" s="98"/>
      <c r="P271" s="98"/>
      <c r="Q271" s="98"/>
    </row>
    <row r="272" spans="1:17" ht="13" x14ac:dyDescent="0.3">
      <c r="A272" s="98"/>
      <c r="B272" s="98"/>
      <c r="C272" s="98"/>
      <c r="D272" s="98"/>
      <c r="E272" s="98"/>
      <c r="F272" s="98"/>
      <c r="G272" s="98"/>
      <c r="H272" s="98"/>
      <c r="I272" s="98"/>
      <c r="J272" s="98"/>
      <c r="K272" s="98"/>
      <c r="L272" s="98"/>
      <c r="M272" s="98"/>
      <c r="N272" s="98"/>
      <c r="O272" s="98"/>
      <c r="P272" s="98"/>
      <c r="Q272" s="98"/>
    </row>
    <row r="273" spans="1:17" ht="13" x14ac:dyDescent="0.3">
      <c r="A273" s="98"/>
      <c r="B273" s="98"/>
      <c r="C273" s="98"/>
      <c r="D273" s="98"/>
      <c r="E273" s="98"/>
      <c r="F273" s="98"/>
      <c r="G273" s="98"/>
      <c r="H273" s="98"/>
      <c r="I273" s="98"/>
      <c r="J273" s="98"/>
      <c r="K273" s="98"/>
      <c r="L273" s="98"/>
      <c r="M273" s="98"/>
      <c r="N273" s="98"/>
      <c r="O273" s="98"/>
      <c r="P273" s="98"/>
      <c r="Q273" s="98"/>
    </row>
    <row r="274" spans="1:17" ht="13" x14ac:dyDescent="0.3">
      <c r="A274" s="98"/>
      <c r="B274" s="98"/>
      <c r="C274" s="98"/>
      <c r="D274" s="98"/>
      <c r="E274" s="98"/>
      <c r="F274" s="98"/>
      <c r="G274" s="98"/>
      <c r="H274" s="98"/>
      <c r="I274" s="98"/>
      <c r="J274" s="98"/>
      <c r="K274" s="98"/>
      <c r="L274" s="98"/>
      <c r="M274" s="98"/>
      <c r="N274" s="98"/>
      <c r="O274" s="98"/>
      <c r="P274" s="98"/>
      <c r="Q274" s="98"/>
    </row>
    <row r="275" spans="1:17" ht="13" x14ac:dyDescent="0.3">
      <c r="A275" s="98"/>
      <c r="B275" s="98"/>
      <c r="C275" s="98"/>
      <c r="D275" s="98"/>
      <c r="E275" s="98"/>
      <c r="F275" s="98"/>
      <c r="G275" s="98"/>
      <c r="H275" s="98"/>
      <c r="I275" s="98"/>
      <c r="J275" s="98"/>
      <c r="K275" s="98"/>
      <c r="L275" s="98"/>
      <c r="M275" s="98"/>
      <c r="N275" s="98"/>
      <c r="O275" s="98"/>
      <c r="P275" s="98"/>
      <c r="Q275" s="98"/>
    </row>
    <row r="276" spans="1:17" ht="13" x14ac:dyDescent="0.3">
      <c r="A276" s="98"/>
      <c r="B276" s="98"/>
      <c r="C276" s="98"/>
      <c r="D276" s="98"/>
      <c r="E276" s="98"/>
      <c r="F276" s="98"/>
      <c r="G276" s="98"/>
      <c r="H276" s="98"/>
      <c r="I276" s="98"/>
      <c r="J276" s="98"/>
      <c r="K276" s="98"/>
      <c r="L276" s="98"/>
      <c r="M276" s="98"/>
      <c r="N276" s="98"/>
      <c r="O276" s="98"/>
      <c r="P276" s="98"/>
      <c r="Q276" s="98"/>
    </row>
    <row r="277" spans="1:17" ht="13" x14ac:dyDescent="0.3">
      <c r="A277" s="98"/>
      <c r="B277" s="98"/>
      <c r="C277" s="98"/>
      <c r="D277" s="98"/>
      <c r="E277" s="98"/>
      <c r="F277" s="98"/>
      <c r="G277" s="98"/>
      <c r="H277" s="98"/>
      <c r="I277" s="98"/>
      <c r="J277" s="98"/>
      <c r="K277" s="98"/>
      <c r="L277" s="98"/>
      <c r="M277" s="98"/>
      <c r="N277" s="98"/>
      <c r="O277" s="98"/>
      <c r="P277" s="98"/>
      <c r="Q277" s="98"/>
    </row>
    <row r="278" spans="1:17" ht="13" x14ac:dyDescent="0.3">
      <c r="A278" s="98"/>
      <c r="B278" s="98"/>
      <c r="C278" s="98"/>
      <c r="D278" s="98"/>
      <c r="E278" s="98"/>
      <c r="F278" s="98"/>
      <c r="G278" s="98"/>
      <c r="H278" s="98"/>
      <c r="I278" s="98"/>
      <c r="J278" s="98"/>
      <c r="K278" s="98"/>
      <c r="L278" s="98"/>
      <c r="M278" s="98"/>
      <c r="N278" s="98"/>
      <c r="O278" s="98"/>
      <c r="P278" s="98"/>
      <c r="Q278" s="98"/>
    </row>
    <row r="279" spans="1:17" ht="13" x14ac:dyDescent="0.3">
      <c r="A279" s="98"/>
      <c r="B279" s="98"/>
      <c r="C279" s="98"/>
      <c r="D279" s="98"/>
      <c r="E279" s="98"/>
      <c r="F279" s="98"/>
      <c r="G279" s="98"/>
      <c r="H279" s="98"/>
      <c r="I279" s="98"/>
      <c r="J279" s="98"/>
      <c r="K279" s="98"/>
      <c r="L279" s="98"/>
      <c r="M279" s="98"/>
      <c r="N279" s="98"/>
      <c r="O279" s="98"/>
      <c r="P279" s="98"/>
      <c r="Q279" s="98"/>
    </row>
    <row r="280" spans="1:17" ht="13" x14ac:dyDescent="0.3">
      <c r="A280" s="98"/>
      <c r="B280" s="98"/>
      <c r="C280" s="98"/>
      <c r="D280" s="98"/>
      <c r="E280" s="98"/>
      <c r="F280" s="98"/>
      <c r="G280" s="98"/>
      <c r="H280" s="98"/>
      <c r="I280" s="98"/>
      <c r="J280" s="98"/>
      <c r="K280" s="98"/>
      <c r="L280" s="98"/>
      <c r="M280" s="98"/>
      <c r="N280" s="98"/>
      <c r="O280" s="98"/>
      <c r="P280" s="98"/>
      <c r="Q280" s="98"/>
    </row>
    <row r="281" spans="1:17" ht="13" x14ac:dyDescent="0.3">
      <c r="A281" s="98"/>
      <c r="B281" s="98"/>
      <c r="C281" s="98"/>
      <c r="D281" s="98"/>
      <c r="E281" s="98"/>
      <c r="F281" s="98"/>
      <c r="G281" s="98"/>
      <c r="H281" s="98"/>
      <c r="I281" s="98"/>
      <c r="J281" s="98"/>
      <c r="K281" s="98"/>
      <c r="L281" s="98"/>
      <c r="M281" s="98"/>
      <c r="N281" s="98"/>
      <c r="O281" s="98"/>
      <c r="P281" s="98"/>
      <c r="Q281" s="98"/>
    </row>
    <row r="282" spans="1:17" ht="13" x14ac:dyDescent="0.3">
      <c r="A282" s="98"/>
      <c r="B282" s="98"/>
      <c r="C282" s="98"/>
      <c r="D282" s="98"/>
      <c r="E282" s="98"/>
      <c r="F282" s="98"/>
      <c r="G282" s="98"/>
      <c r="H282" s="98"/>
      <c r="I282" s="98"/>
      <c r="J282" s="98"/>
      <c r="K282" s="98"/>
      <c r="L282" s="98"/>
      <c r="M282" s="98"/>
      <c r="N282" s="98"/>
      <c r="O282" s="98"/>
      <c r="P282" s="98"/>
      <c r="Q282" s="98"/>
    </row>
    <row r="283" spans="1:17" ht="13" x14ac:dyDescent="0.3">
      <c r="A283" s="98"/>
      <c r="B283" s="98"/>
      <c r="C283" s="98"/>
      <c r="D283" s="98"/>
      <c r="E283" s="98"/>
      <c r="F283" s="98"/>
      <c r="G283" s="98"/>
      <c r="H283" s="98"/>
      <c r="I283" s="98"/>
      <c r="J283" s="98"/>
      <c r="K283" s="98"/>
      <c r="L283" s="98"/>
      <c r="M283" s="98"/>
      <c r="N283" s="98"/>
      <c r="O283" s="98"/>
      <c r="P283" s="98"/>
      <c r="Q283" s="98"/>
    </row>
    <row r="284" spans="1:17" ht="13" x14ac:dyDescent="0.3">
      <c r="A284" s="98"/>
      <c r="B284" s="98"/>
      <c r="C284" s="98"/>
      <c r="D284" s="98"/>
      <c r="E284" s="98"/>
      <c r="F284" s="98"/>
      <c r="G284" s="98"/>
      <c r="H284" s="98"/>
      <c r="I284" s="98"/>
      <c r="J284" s="98"/>
      <c r="K284" s="98"/>
      <c r="L284" s="98"/>
      <c r="M284" s="98"/>
      <c r="N284" s="98"/>
      <c r="O284" s="98"/>
      <c r="P284" s="98"/>
      <c r="Q284" s="98"/>
    </row>
    <row r="285" spans="1:17" ht="13" x14ac:dyDescent="0.3">
      <c r="A285" s="98"/>
      <c r="B285" s="98"/>
      <c r="C285" s="98"/>
      <c r="D285" s="98"/>
      <c r="E285" s="98"/>
      <c r="F285" s="98"/>
      <c r="G285" s="98"/>
      <c r="H285" s="98"/>
      <c r="I285" s="98"/>
      <c r="J285" s="98"/>
      <c r="K285" s="98"/>
      <c r="L285" s="98"/>
      <c r="M285" s="98"/>
      <c r="N285" s="98"/>
      <c r="O285" s="98"/>
      <c r="P285" s="98"/>
      <c r="Q285" s="98"/>
    </row>
    <row r="286" spans="1:17" ht="13" x14ac:dyDescent="0.3">
      <c r="A286" s="98"/>
      <c r="B286" s="98"/>
      <c r="C286" s="98"/>
      <c r="D286" s="98"/>
      <c r="E286" s="98"/>
      <c r="F286" s="98"/>
      <c r="G286" s="98"/>
      <c r="H286" s="98"/>
      <c r="I286" s="98"/>
      <c r="J286" s="98"/>
      <c r="K286" s="98"/>
      <c r="L286" s="98"/>
      <c r="M286" s="98"/>
      <c r="N286" s="98"/>
      <c r="O286" s="98"/>
      <c r="P286" s="98"/>
      <c r="Q286" s="98"/>
    </row>
    <row r="287" spans="1:17" ht="13" x14ac:dyDescent="0.3">
      <c r="A287" s="98"/>
      <c r="B287" s="98"/>
      <c r="C287" s="98"/>
      <c r="D287" s="98"/>
      <c r="E287" s="98"/>
      <c r="F287" s="98"/>
      <c r="G287" s="98"/>
      <c r="H287" s="98"/>
      <c r="I287" s="98"/>
      <c r="J287" s="98"/>
      <c r="K287" s="98"/>
      <c r="L287" s="98"/>
      <c r="M287" s="98"/>
      <c r="N287" s="98"/>
      <c r="O287" s="98"/>
      <c r="P287" s="98"/>
      <c r="Q287" s="98"/>
    </row>
    <row r="288" spans="1:17" ht="13" x14ac:dyDescent="0.3">
      <c r="A288" s="98"/>
      <c r="B288" s="98"/>
      <c r="C288" s="98"/>
      <c r="D288" s="98"/>
      <c r="E288" s="98"/>
      <c r="F288" s="98"/>
      <c r="G288" s="98"/>
      <c r="H288" s="98"/>
      <c r="I288" s="98"/>
      <c r="J288" s="98"/>
      <c r="K288" s="98"/>
      <c r="L288" s="98"/>
      <c r="M288" s="98"/>
      <c r="N288" s="98"/>
      <c r="O288" s="98"/>
      <c r="P288" s="98"/>
      <c r="Q288" s="98"/>
    </row>
    <row r="289" spans="1:17" ht="13" x14ac:dyDescent="0.3">
      <c r="A289" s="98"/>
      <c r="B289" s="98"/>
      <c r="C289" s="98"/>
      <c r="D289" s="98"/>
      <c r="E289" s="98"/>
      <c r="F289" s="98"/>
      <c r="G289" s="98"/>
      <c r="H289" s="98"/>
      <c r="I289" s="98"/>
      <c r="J289" s="98"/>
      <c r="K289" s="98"/>
      <c r="L289" s="98"/>
      <c r="M289" s="98"/>
      <c r="N289" s="98"/>
      <c r="O289" s="98"/>
      <c r="P289" s="98"/>
      <c r="Q289" s="98"/>
    </row>
    <row r="290" spans="1:17" ht="13" x14ac:dyDescent="0.3">
      <c r="A290" s="98"/>
      <c r="B290" s="98"/>
      <c r="C290" s="98"/>
      <c r="D290" s="98"/>
      <c r="E290" s="98"/>
      <c r="F290" s="98"/>
      <c r="G290" s="98"/>
      <c r="H290" s="98"/>
      <c r="I290" s="98"/>
      <c r="J290" s="98"/>
      <c r="K290" s="98"/>
      <c r="L290" s="98"/>
      <c r="M290" s="98"/>
      <c r="N290" s="98"/>
      <c r="O290" s="98"/>
      <c r="P290" s="98"/>
      <c r="Q290" s="98"/>
    </row>
    <row r="291" spans="1:17" ht="13" x14ac:dyDescent="0.3">
      <c r="A291" s="98"/>
      <c r="B291" s="98"/>
      <c r="C291" s="98"/>
      <c r="D291" s="98"/>
      <c r="E291" s="98"/>
      <c r="F291" s="98"/>
      <c r="G291" s="98"/>
      <c r="H291" s="98"/>
      <c r="I291" s="98"/>
      <c r="J291" s="98"/>
      <c r="K291" s="98"/>
      <c r="L291" s="98"/>
      <c r="M291" s="98"/>
      <c r="N291" s="98"/>
      <c r="O291" s="98"/>
      <c r="P291" s="98"/>
      <c r="Q291" s="98"/>
    </row>
    <row r="292" spans="1:17" ht="13" x14ac:dyDescent="0.3">
      <c r="A292" s="98"/>
      <c r="B292" s="98"/>
      <c r="C292" s="98"/>
      <c r="D292" s="98"/>
      <c r="E292" s="98"/>
      <c r="F292" s="98"/>
      <c r="G292" s="98"/>
      <c r="H292" s="98"/>
      <c r="I292" s="98"/>
      <c r="J292" s="98"/>
      <c r="K292" s="98"/>
      <c r="L292" s="98"/>
      <c r="M292" s="98"/>
      <c r="N292" s="98"/>
      <c r="O292" s="98"/>
      <c r="P292" s="98"/>
      <c r="Q292" s="98"/>
    </row>
    <row r="293" spans="1:17" ht="13" x14ac:dyDescent="0.3">
      <c r="A293" s="98"/>
      <c r="B293" s="98"/>
      <c r="C293" s="98"/>
      <c r="D293" s="98"/>
      <c r="E293" s="98"/>
      <c r="F293" s="98"/>
      <c r="G293" s="98"/>
      <c r="H293" s="98"/>
      <c r="I293" s="98"/>
      <c r="J293" s="98"/>
      <c r="K293" s="98"/>
      <c r="L293" s="98"/>
      <c r="M293" s="98"/>
      <c r="N293" s="98"/>
      <c r="O293" s="98"/>
      <c r="P293" s="98"/>
      <c r="Q293" s="98"/>
    </row>
    <row r="294" spans="1:17" ht="13" x14ac:dyDescent="0.3">
      <c r="A294" s="98"/>
      <c r="B294" s="98"/>
      <c r="C294" s="98"/>
      <c r="D294" s="98"/>
      <c r="E294" s="98"/>
      <c r="F294" s="98"/>
      <c r="G294" s="98"/>
      <c r="H294" s="98"/>
      <c r="I294" s="98"/>
      <c r="J294" s="98"/>
      <c r="K294" s="98"/>
      <c r="L294" s="98"/>
      <c r="M294" s="98"/>
      <c r="N294" s="98"/>
      <c r="O294" s="98"/>
      <c r="P294" s="98"/>
      <c r="Q294" s="98"/>
    </row>
    <row r="295" spans="1:17" ht="13" x14ac:dyDescent="0.3">
      <c r="A295" s="98"/>
      <c r="B295" s="98"/>
      <c r="C295" s="98"/>
      <c r="D295" s="98"/>
      <c r="E295" s="98"/>
      <c r="F295" s="98"/>
      <c r="G295" s="98"/>
      <c r="H295" s="98"/>
      <c r="I295" s="98"/>
      <c r="J295" s="98"/>
      <c r="K295" s="98"/>
      <c r="L295" s="98"/>
      <c r="M295" s="98"/>
      <c r="N295" s="98"/>
      <c r="O295" s="98"/>
      <c r="P295" s="98"/>
      <c r="Q295" s="98"/>
    </row>
    <row r="296" spans="1:17" ht="13" x14ac:dyDescent="0.3">
      <c r="A296" s="98"/>
      <c r="B296" s="98"/>
      <c r="C296" s="98"/>
      <c r="D296" s="98"/>
      <c r="E296" s="98"/>
      <c r="F296" s="98"/>
      <c r="G296" s="98"/>
      <c r="H296" s="98"/>
      <c r="I296" s="98"/>
      <c r="J296" s="98"/>
      <c r="K296" s="98"/>
      <c r="L296" s="98"/>
      <c r="M296" s="98"/>
      <c r="N296" s="98"/>
      <c r="O296" s="98"/>
      <c r="P296" s="98"/>
      <c r="Q296" s="98"/>
    </row>
    <row r="297" spans="1:17" ht="13" x14ac:dyDescent="0.3">
      <c r="A297" s="98"/>
      <c r="B297" s="98"/>
      <c r="C297" s="98"/>
      <c r="D297" s="98"/>
      <c r="E297" s="98"/>
      <c r="F297" s="98"/>
      <c r="G297" s="98"/>
      <c r="H297" s="98"/>
      <c r="I297" s="98"/>
      <c r="J297" s="98"/>
      <c r="K297" s="98"/>
      <c r="L297" s="98"/>
      <c r="M297" s="98"/>
      <c r="N297" s="98"/>
      <c r="O297" s="98"/>
      <c r="P297" s="98"/>
      <c r="Q297" s="98"/>
    </row>
    <row r="298" spans="1:17" ht="13" x14ac:dyDescent="0.3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  <c r="L298" s="98"/>
      <c r="M298" s="98"/>
      <c r="N298" s="98"/>
      <c r="O298" s="98"/>
      <c r="P298" s="98"/>
      <c r="Q298" s="98"/>
    </row>
    <row r="299" spans="1:17" ht="13" x14ac:dyDescent="0.3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  <c r="L299" s="98"/>
      <c r="M299" s="98"/>
      <c r="N299" s="98"/>
      <c r="O299" s="98"/>
      <c r="P299" s="98"/>
      <c r="Q299" s="98"/>
    </row>
    <row r="300" spans="1:17" ht="13" x14ac:dyDescent="0.3">
      <c r="A300" s="98"/>
      <c r="B300" s="98"/>
      <c r="C300" s="98"/>
      <c r="D300" s="98"/>
      <c r="E300" s="98"/>
      <c r="F300" s="98"/>
      <c r="G300" s="98"/>
      <c r="H300" s="98"/>
      <c r="I300" s="98"/>
      <c r="J300" s="98"/>
      <c r="K300" s="98"/>
      <c r="L300" s="98"/>
      <c r="M300" s="98"/>
      <c r="N300" s="98"/>
      <c r="O300" s="98"/>
      <c r="P300" s="98"/>
      <c r="Q300" s="98"/>
    </row>
    <row r="301" spans="1:17" ht="13" x14ac:dyDescent="0.3">
      <c r="A301" s="98"/>
      <c r="B301" s="98"/>
      <c r="C301" s="98"/>
      <c r="D301" s="98"/>
      <c r="E301" s="98"/>
      <c r="F301" s="98"/>
      <c r="G301" s="98"/>
      <c r="H301" s="98"/>
      <c r="I301" s="98"/>
      <c r="J301" s="98"/>
      <c r="K301" s="98"/>
      <c r="L301" s="98"/>
      <c r="M301" s="98"/>
      <c r="N301" s="98"/>
      <c r="O301" s="98"/>
      <c r="P301" s="98"/>
      <c r="Q301" s="98"/>
    </row>
    <row r="302" spans="1:17" ht="13" x14ac:dyDescent="0.3">
      <c r="A302" s="98"/>
      <c r="B302" s="98"/>
      <c r="C302" s="98"/>
      <c r="D302" s="98"/>
      <c r="E302" s="98"/>
      <c r="F302" s="98"/>
      <c r="G302" s="98"/>
      <c r="H302" s="98"/>
      <c r="I302" s="98"/>
      <c r="J302" s="98"/>
      <c r="K302" s="98"/>
      <c r="L302" s="98"/>
      <c r="M302" s="98"/>
      <c r="N302" s="98"/>
      <c r="O302" s="98"/>
      <c r="P302" s="98"/>
      <c r="Q302" s="98"/>
    </row>
    <row r="303" spans="1:17" ht="13" x14ac:dyDescent="0.3">
      <c r="A303" s="98"/>
      <c r="B303" s="98"/>
      <c r="C303" s="98"/>
      <c r="D303" s="98"/>
      <c r="E303" s="98"/>
      <c r="F303" s="98"/>
      <c r="G303" s="98"/>
      <c r="H303" s="98"/>
      <c r="I303" s="98"/>
      <c r="J303" s="98"/>
      <c r="K303" s="98"/>
      <c r="L303" s="98"/>
      <c r="M303" s="98"/>
      <c r="N303" s="98"/>
      <c r="O303" s="98"/>
      <c r="P303" s="98"/>
      <c r="Q303" s="98"/>
    </row>
  </sheetData>
  <mergeCells count="12">
    <mergeCell ref="A47:A48"/>
    <mergeCell ref="B47:B48"/>
    <mergeCell ref="C47:D47"/>
    <mergeCell ref="E47:H47"/>
    <mergeCell ref="A5:A6"/>
    <mergeCell ref="B5:B6"/>
    <mergeCell ref="C5:D5"/>
    <mergeCell ref="E5:H5"/>
    <mergeCell ref="A26:A27"/>
    <mergeCell ref="B26:B27"/>
    <mergeCell ref="C26:D26"/>
    <mergeCell ref="E26:H26"/>
  </mergeCells>
  <pageMargins left="0.9055118110236221" right="0.51181102362204722" top="0.59055118110236227" bottom="0.19685039370078741" header="0.31496062992125984" footer="0.31496062992125984"/>
  <pageSetup paperSize="9" scale="6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5BAF-EDF9-4EE7-9D38-2A8DA12F88ED}">
  <sheetPr>
    <pageSetUpPr fitToPage="1"/>
  </sheetPr>
  <dimension ref="A1:P43"/>
  <sheetViews>
    <sheetView zoomScaleNormal="100" workbookViewId="0">
      <selection activeCell="D12" sqref="D12"/>
    </sheetView>
  </sheetViews>
  <sheetFormatPr defaultRowHeight="12.5" x14ac:dyDescent="0.25"/>
  <cols>
    <col min="1" max="1" width="49.54296875" customWidth="1"/>
    <col min="2" max="2" width="11.1796875" customWidth="1"/>
    <col min="3" max="8" width="11" customWidth="1"/>
    <col min="9" max="9" width="1.26953125" customWidth="1"/>
    <col min="11" max="11" width="9.1796875" customWidth="1"/>
  </cols>
  <sheetData>
    <row r="1" spans="1:9" ht="14.5" x14ac:dyDescent="0.35">
      <c r="A1" s="101"/>
      <c r="B1" s="101"/>
      <c r="C1" s="101"/>
      <c r="D1" s="101"/>
      <c r="E1" s="101"/>
      <c r="F1" s="101"/>
      <c r="G1" s="101"/>
      <c r="H1" s="101"/>
      <c r="I1" s="101"/>
    </row>
    <row r="2" spans="1:9" ht="18.5" x14ac:dyDescent="0.45">
      <c r="A2" s="99" t="s">
        <v>169</v>
      </c>
      <c r="B2" s="101"/>
      <c r="C2" s="101"/>
      <c r="D2" s="101"/>
      <c r="E2" s="101"/>
      <c r="F2" s="101"/>
      <c r="G2" s="101"/>
      <c r="H2" s="101"/>
      <c r="I2" s="101"/>
    </row>
    <row r="3" spans="1:9" ht="7.5" customHeight="1" x14ac:dyDescent="0.35">
      <c r="A3" s="135"/>
      <c r="B3" s="101"/>
      <c r="C3" s="101"/>
      <c r="D3" s="101"/>
      <c r="E3" s="101"/>
      <c r="F3" s="101"/>
      <c r="G3" s="101"/>
      <c r="H3" s="101"/>
      <c r="I3" s="101"/>
    </row>
    <row r="4" spans="1:9" ht="2.25" customHeight="1" x14ac:dyDescent="0.35">
      <c r="A4" s="101"/>
      <c r="B4" s="101"/>
      <c r="C4" s="101"/>
      <c r="D4" s="101"/>
      <c r="E4" s="101"/>
      <c r="F4" s="101"/>
      <c r="G4" s="101"/>
      <c r="H4" s="101"/>
      <c r="I4" s="101"/>
    </row>
    <row r="5" spans="1:9" s="101" customFormat="1" ht="17.25" customHeight="1" thickBot="1" x14ac:dyDescent="0.4">
      <c r="G5" s="136" t="s">
        <v>78</v>
      </c>
      <c r="H5" s="125"/>
    </row>
    <row r="6" spans="1:9" s="101" customFormat="1" ht="20.149999999999999" customHeight="1" thickBot="1" x14ac:dyDescent="0.4">
      <c r="A6" s="475" t="s">
        <v>34</v>
      </c>
      <c r="B6" s="476"/>
      <c r="C6" s="311">
        <v>2028</v>
      </c>
      <c r="D6" s="312">
        <v>2029</v>
      </c>
      <c r="E6" s="312">
        <v>2030</v>
      </c>
      <c r="F6" s="312">
        <v>2031</v>
      </c>
      <c r="G6" s="313">
        <v>2032</v>
      </c>
      <c r="H6" s="434"/>
    </row>
    <row r="7" spans="1:9" s="101" customFormat="1" ht="18" customHeight="1" thickBot="1" x14ac:dyDescent="0.4">
      <c r="A7" s="477" t="s">
        <v>203</v>
      </c>
      <c r="B7" s="478"/>
      <c r="C7" s="186">
        <f>C17-SUM(C8:C16)</f>
        <v>36120.260454092</v>
      </c>
      <c r="D7" s="137">
        <f>+D17-SUM(D8:D16)</f>
        <v>39577.995072333848</v>
      </c>
      <c r="E7" s="138">
        <f>+E17-SUM(E8:E16)</f>
        <v>44181.720593780519</v>
      </c>
      <c r="F7" s="138">
        <f>+F17-SUM(F8:F16)</f>
        <v>43299.174347672131</v>
      </c>
      <c r="G7" s="139">
        <f>+G17-SUM(G8:G16)</f>
        <v>42398.977176641572</v>
      </c>
      <c r="H7" s="382"/>
      <c r="I7" s="187"/>
    </row>
    <row r="8" spans="1:9" s="101" customFormat="1" ht="45.75" customHeight="1" x14ac:dyDescent="0.35">
      <c r="A8" s="473" t="s">
        <v>107</v>
      </c>
      <c r="B8" s="474"/>
      <c r="C8" s="384">
        <f>('B. Institucionální podpora'!G10+'B. Institucionální podpora'!G12+'B. Institucionální podpora'!G17+'B. Institucionální podpora'!G20+'B. Institucionální podpora'!G24+'B. Institucionální podpora'!G29+'B. Institucionální podpora'!G33+'B. Institucionální podpora'!G35+'B. Institucionální podpora'!G39+'B. Institucionální podpora'!G47+'B. Institucionální podpora'!G50+'B. Institucionální podpora'!G54+'B. Institucionální podpora'!G56+'C. Účelová podpora'!G67+'C. Účelová podpora'!G44+'C. Účelová podpora'!G46+'C. Účelová podpora'!G47+'C. Účelová podpora'!G48+'C. Účelová podpora'!G51+'C. Účelová podpora'!G52)/1000000</f>
        <v>24985.348698908001</v>
      </c>
      <c r="D8" s="390">
        <f>C8*1.02</f>
        <v>25485.055672886163</v>
      </c>
      <c r="E8" s="140">
        <f>D8*1.02</f>
        <v>25994.756786343885</v>
      </c>
      <c r="F8" s="140">
        <f>E8*1.02</f>
        <v>26514.651922070763</v>
      </c>
      <c r="G8" s="141">
        <f>F8*1.02</f>
        <v>27044.944960512177</v>
      </c>
      <c r="H8" s="146"/>
    </row>
    <row r="9" spans="1:9" s="101" customFormat="1" ht="14.5" x14ac:dyDescent="0.35">
      <c r="A9" s="479" t="s">
        <v>100</v>
      </c>
      <c r="B9" s="480"/>
      <c r="C9" s="385">
        <f>('B. Institucionální podpora'!G13+'B. Institucionální podpora'!G44+'B. Institucionální podpora'!G45)/1000000</f>
        <v>2928.973</v>
      </c>
      <c r="D9" s="437">
        <v>2928.973</v>
      </c>
      <c r="E9" s="225">
        <v>2928.973</v>
      </c>
      <c r="F9" s="225">
        <v>2928.973</v>
      </c>
      <c r="G9" s="144">
        <v>2928.973</v>
      </c>
      <c r="H9" s="382"/>
    </row>
    <row r="10" spans="1:9" s="101" customFormat="1" ht="14.5" customHeight="1" x14ac:dyDescent="0.35">
      <c r="A10" s="469" t="s">
        <v>79</v>
      </c>
      <c r="B10" s="470"/>
      <c r="C10" s="438">
        <f>'B. Institucionální podpora'!G43/1000000</f>
        <v>1250</v>
      </c>
      <c r="D10" s="391">
        <v>700</v>
      </c>
      <c r="E10" s="143">
        <v>0</v>
      </c>
      <c r="F10" s="226">
        <v>0</v>
      </c>
      <c r="G10" s="144">
        <v>0</v>
      </c>
      <c r="H10" s="383"/>
    </row>
    <row r="11" spans="1:9" s="101" customFormat="1" ht="14.5" customHeight="1" x14ac:dyDescent="0.35">
      <c r="A11" s="471" t="s">
        <v>80</v>
      </c>
      <c r="B11" s="472"/>
      <c r="C11" s="386">
        <v>2955.65</v>
      </c>
      <c r="D11" s="392">
        <v>1904</v>
      </c>
      <c r="E11" s="188">
        <v>0</v>
      </c>
      <c r="F11" s="224">
        <v>0</v>
      </c>
      <c r="G11" s="189">
        <v>0</v>
      </c>
      <c r="H11" s="382"/>
    </row>
    <row r="12" spans="1:9" s="101" customFormat="1" ht="15" customHeight="1" x14ac:dyDescent="0.35">
      <c r="A12" s="469" t="s">
        <v>81</v>
      </c>
      <c r="B12" s="470"/>
      <c r="C12" s="387">
        <v>0</v>
      </c>
      <c r="D12" s="391">
        <v>0</v>
      </c>
      <c r="E12" s="143">
        <v>0</v>
      </c>
      <c r="F12" s="225">
        <v>0</v>
      </c>
      <c r="G12" s="144">
        <v>0</v>
      </c>
      <c r="H12" s="382"/>
    </row>
    <row r="13" spans="1:9" s="101" customFormat="1" ht="15" customHeight="1" x14ac:dyDescent="0.35">
      <c r="A13" s="471" t="s">
        <v>82</v>
      </c>
      <c r="B13" s="472"/>
      <c r="C13" s="388">
        <v>2000</v>
      </c>
      <c r="D13" s="392">
        <v>1000</v>
      </c>
      <c r="E13" s="188">
        <v>0</v>
      </c>
      <c r="F13" s="224">
        <v>0</v>
      </c>
      <c r="G13" s="189">
        <v>0</v>
      </c>
      <c r="H13" s="382"/>
    </row>
    <row r="14" spans="1:9" s="101" customFormat="1" ht="15" customHeight="1" x14ac:dyDescent="0.35">
      <c r="A14" s="469" t="s">
        <v>83</v>
      </c>
      <c r="B14" s="470"/>
      <c r="C14" s="387">
        <f>('C. Účelová podpora'!G13+'C. Účelová podpora'!G23+'C. Účelová podpora'!G34+'C. Účelová podpora'!G37+'C. Účelová podpora'!G42+'C. Účelová podpora'!G45+'C. Účelová podpora'!G49+'C. Účelová podpora'!G55+'C. Účelová podpora'!G59+'C. Účelová podpora'!G79-'C. Účelová podpora'!G67)/1000000</f>
        <v>17428.446289</v>
      </c>
      <c r="D14" s="391">
        <f>C14*1.02</f>
        <v>17777.01521478</v>
      </c>
      <c r="E14" s="142">
        <f>D14*1.02</f>
        <v>18132.555519075599</v>
      </c>
      <c r="F14" s="142">
        <f>E14*1.02</f>
        <v>18495.206629457112</v>
      </c>
      <c r="G14" s="145">
        <f>F14*1.02</f>
        <v>18865.110762046254</v>
      </c>
      <c r="H14" s="382"/>
      <c r="I14" s="146"/>
    </row>
    <row r="15" spans="1:9" s="101" customFormat="1" ht="14.5" x14ac:dyDescent="0.35">
      <c r="A15" s="469" t="s">
        <v>84</v>
      </c>
      <c r="B15" s="470"/>
      <c r="C15" s="387">
        <f>'C. Účelová podpora'!G43/1000000</f>
        <v>1048.7772</v>
      </c>
      <c r="D15" s="391">
        <v>1165.308</v>
      </c>
      <c r="E15" s="142">
        <v>1165.308</v>
      </c>
      <c r="F15" s="142">
        <v>1165.308</v>
      </c>
      <c r="G15" s="145">
        <v>1165.308</v>
      </c>
      <c r="H15" s="382"/>
    </row>
    <row r="16" spans="1:9" s="101" customFormat="1" ht="31.5" customHeight="1" thickBot="1" x14ac:dyDescent="0.4">
      <c r="A16" s="473" t="s">
        <v>155</v>
      </c>
      <c r="B16" s="474"/>
      <c r="C16" s="389">
        <f>('B. Institucionální podpora'!G9+'B. Institucionální podpora'!G14+'B. Institucionální podpora'!G18+'B. Institucionální podpora'!G21+'B. Institucionální podpora'!G22+'B. Institucionální podpora'!G25+'B. Institucionální podpora'!G28+'B. Institucionální podpora'!G31+'B. Institucionální podpora'!G36+'B. Institucionální podpora'!G37+'B. Institucionální podpora'!G40+'B. Institucionální podpora'!G41+'B. Institucionální podpora'!G42+'B. Institucionální podpora'!G48+'B. Institucionální podpora'!G51+'B. Institucionální podpora'!G52+'B. Institucionální podpora'!G57+'B. Institucionální podpora'!G58+'B. Institucionální podpora'!G62)/1000000</f>
        <v>2702.492358</v>
      </c>
      <c r="D16" s="439">
        <v>2710</v>
      </c>
      <c r="E16" s="440">
        <v>2710</v>
      </c>
      <c r="F16" s="440">
        <v>2710</v>
      </c>
      <c r="G16" s="441">
        <v>2710</v>
      </c>
      <c r="H16" s="146"/>
    </row>
    <row r="17" spans="1:16" s="101" customFormat="1" ht="15" thickBot="1" x14ac:dyDescent="0.4">
      <c r="A17" s="464" t="s">
        <v>204</v>
      </c>
      <c r="B17" s="465"/>
      <c r="C17" s="147">
        <f>C18*F35</f>
        <v>91419.948000000004</v>
      </c>
      <c r="D17" s="148">
        <f>+D18*G35</f>
        <v>93248.34696000001</v>
      </c>
      <c r="E17" s="149">
        <f>+E18*H35</f>
        <v>95113.313899200002</v>
      </c>
      <c r="F17" s="149">
        <f>+F18*H35</f>
        <v>95113.313899200002</v>
      </c>
      <c r="G17" s="150">
        <f>+G18*H35</f>
        <v>95113.313899200002</v>
      </c>
      <c r="H17" s="382"/>
    </row>
    <row r="18" spans="1:16" s="101" customFormat="1" ht="15" thickBot="1" x14ac:dyDescent="0.4">
      <c r="A18" s="466" t="s">
        <v>85</v>
      </c>
      <c r="B18" s="467"/>
      <c r="C18" s="151">
        <v>0.01</v>
      </c>
      <c r="D18" s="152">
        <v>0.01</v>
      </c>
      <c r="E18" s="153">
        <v>0.01</v>
      </c>
      <c r="F18" s="154">
        <v>0.01</v>
      </c>
      <c r="G18" s="155">
        <v>0.01</v>
      </c>
      <c r="H18" s="435"/>
    </row>
    <row r="19" spans="1:16" s="101" customFormat="1" ht="14.5" x14ac:dyDescent="0.35">
      <c r="A19" s="190"/>
    </row>
    <row r="20" spans="1:16" s="101" customFormat="1" ht="14.5" x14ac:dyDescent="0.35">
      <c r="A20" s="199" t="s">
        <v>189</v>
      </c>
      <c r="D20" s="382"/>
    </row>
    <row r="21" spans="1:16" s="101" customFormat="1" ht="6" customHeight="1" x14ac:dyDescent="0.35">
      <c r="A21" s="191"/>
    </row>
    <row r="22" spans="1:16" s="101" customFormat="1" ht="15" customHeight="1" x14ac:dyDescent="0.35">
      <c r="A22" s="199" t="s">
        <v>137</v>
      </c>
    </row>
    <row r="23" spans="1:16" s="101" customFormat="1" ht="15" customHeight="1" x14ac:dyDescent="0.35">
      <c r="A23" s="191" t="s">
        <v>190</v>
      </c>
    </row>
    <row r="24" spans="1:16" s="101" customFormat="1" ht="15" customHeight="1" x14ac:dyDescent="0.35">
      <c r="A24" s="191" t="s">
        <v>86</v>
      </c>
    </row>
    <row r="25" spans="1:16" s="101" customFormat="1" ht="15" customHeight="1" x14ac:dyDescent="0.35">
      <c r="A25" s="191"/>
    </row>
    <row r="26" spans="1:16" s="101" customFormat="1" ht="15" customHeight="1" x14ac:dyDescent="0.35"/>
    <row r="27" spans="1:16" s="101" customFormat="1" ht="14.5" x14ac:dyDescent="0.35">
      <c r="A27" s="192" t="s">
        <v>87</v>
      </c>
    </row>
    <row r="28" spans="1:16" s="101" customFormat="1" ht="9.75" customHeight="1" thickBot="1" x14ac:dyDescent="0.4"/>
    <row r="29" spans="1:16" s="101" customFormat="1" ht="15" thickBot="1" x14ac:dyDescent="0.4">
      <c r="A29" s="157" t="s">
        <v>88</v>
      </c>
      <c r="B29" s="158">
        <v>2020</v>
      </c>
      <c r="C29" s="158"/>
      <c r="D29" s="159">
        <v>2021</v>
      </c>
      <c r="E29" s="160">
        <v>2022</v>
      </c>
      <c r="F29" s="160">
        <v>2023</v>
      </c>
      <c r="G29" s="160">
        <v>2024</v>
      </c>
      <c r="H29" s="161">
        <v>2025</v>
      </c>
      <c r="L29" s="187"/>
    </row>
    <row r="30" spans="1:16" s="101" customFormat="1" ht="14.5" x14ac:dyDescent="0.35">
      <c r="A30" s="162" t="s">
        <v>89</v>
      </c>
      <c r="B30" s="163">
        <v>5709131</v>
      </c>
      <c r="C30" s="164"/>
      <c r="D30" s="173">
        <v>6308000</v>
      </c>
      <c r="E30" s="174">
        <v>7050000</v>
      </c>
      <c r="F30" s="174">
        <v>7619000</v>
      </c>
      <c r="G30" s="174">
        <v>8011000</v>
      </c>
      <c r="H30" s="175">
        <v>8391000</v>
      </c>
      <c r="K30" s="393"/>
      <c r="L30" s="306"/>
      <c r="M30" s="306"/>
      <c r="N30" s="306"/>
      <c r="O30" s="306"/>
      <c r="P30" s="306"/>
    </row>
    <row r="31" spans="1:16" s="101" customFormat="1" ht="14.5" x14ac:dyDescent="0.35">
      <c r="A31" s="165" t="s">
        <v>191</v>
      </c>
      <c r="B31" s="166">
        <v>66086</v>
      </c>
      <c r="C31" s="166"/>
      <c r="D31" s="176">
        <v>75600</v>
      </c>
      <c r="E31" s="167">
        <v>90000</v>
      </c>
      <c r="F31" s="167">
        <v>103000</v>
      </c>
      <c r="G31" s="167">
        <v>114000</v>
      </c>
      <c r="H31" s="168">
        <v>125700</v>
      </c>
      <c r="K31" s="317"/>
    </row>
    <row r="32" spans="1:16" s="101" customFormat="1" ht="14.5" x14ac:dyDescent="0.35">
      <c r="A32" s="165" t="s">
        <v>193</v>
      </c>
      <c r="B32" s="169">
        <f t="shared" ref="B32:H32" si="0">B31/B30</f>
        <v>1.1575491961911542E-2</v>
      </c>
      <c r="C32" s="169"/>
      <c r="D32" s="178">
        <f t="shared" si="0"/>
        <v>1.1984781230183893E-2</v>
      </c>
      <c r="E32" s="170">
        <f t="shared" si="0"/>
        <v>1.276595744680851E-2</v>
      </c>
      <c r="F32" s="170">
        <f t="shared" si="0"/>
        <v>1.3518834492715579E-2</v>
      </c>
      <c r="G32" s="170">
        <f t="shared" si="0"/>
        <v>1.4230433154412683E-2</v>
      </c>
      <c r="H32" s="230">
        <f t="shared" si="0"/>
        <v>1.4980336074365391E-2</v>
      </c>
      <c r="K32" s="317"/>
    </row>
    <row r="33" spans="1:11" s="101" customFormat="1" ht="15" thickBot="1" x14ac:dyDescent="0.4">
      <c r="A33" s="171" t="s">
        <v>90</v>
      </c>
      <c r="B33" s="185"/>
      <c r="C33" s="185"/>
      <c r="D33" s="181">
        <f>(D31/B31)-1</f>
        <v>0.14396392579366291</v>
      </c>
      <c r="E33" s="180">
        <f>(E31/D31)-1</f>
        <v>0.19047619047619047</v>
      </c>
      <c r="F33" s="180">
        <f>(F31/E31)-1</f>
        <v>0.14444444444444438</v>
      </c>
      <c r="G33" s="180">
        <f>(G31/F31)-1</f>
        <v>0.10679611650485432</v>
      </c>
      <c r="H33" s="182">
        <f>(H31/G31)-1</f>
        <v>0.10263157894736841</v>
      </c>
      <c r="K33" s="317"/>
    </row>
    <row r="34" spans="1:11" s="101" customFormat="1" ht="14.5" x14ac:dyDescent="0.35">
      <c r="D34" s="172">
        <v>2026</v>
      </c>
      <c r="E34" s="160">
        <v>2027</v>
      </c>
      <c r="F34" s="160">
        <v>2028</v>
      </c>
      <c r="G34" s="160">
        <v>2029</v>
      </c>
      <c r="H34" s="161">
        <v>2030</v>
      </c>
      <c r="K34" s="317"/>
    </row>
    <row r="35" spans="1:11" s="101" customFormat="1" ht="14.5" x14ac:dyDescent="0.35">
      <c r="D35" s="173">
        <v>8787000</v>
      </c>
      <c r="E35" s="174">
        <f>D35+(D35*0.02)</f>
        <v>8962740</v>
      </c>
      <c r="F35" s="174">
        <f>E35+(E35*0.02)</f>
        <v>9141994.8000000007</v>
      </c>
      <c r="G35" s="174">
        <f>F35+(F35*0.02)</f>
        <v>9324834.6960000005</v>
      </c>
      <c r="H35" s="175">
        <f>G35+(G35*0.02)</f>
        <v>9511331.38992</v>
      </c>
      <c r="K35" s="317"/>
    </row>
    <row r="36" spans="1:11" s="177" customFormat="1" ht="14.5" x14ac:dyDescent="0.35">
      <c r="A36" s="101"/>
      <c r="B36" s="101"/>
      <c r="C36" s="101"/>
      <c r="D36" s="176">
        <v>141000</v>
      </c>
      <c r="E36" s="167">
        <v>152600</v>
      </c>
      <c r="F36" s="167">
        <v>165000</v>
      </c>
      <c r="G36" s="167">
        <v>177000</v>
      </c>
      <c r="H36" s="168">
        <v>190000</v>
      </c>
      <c r="I36" s="101"/>
      <c r="K36" s="394"/>
    </row>
    <row r="37" spans="1:11" s="177" customFormat="1" ht="14.5" x14ac:dyDescent="0.35">
      <c r="A37" s="101"/>
      <c r="B37" s="101"/>
      <c r="C37" s="101"/>
      <c r="D37" s="178">
        <f>D36/D35</f>
        <v>1.6046432229429839E-2</v>
      </c>
      <c r="E37" s="170">
        <f>E36/E35</f>
        <v>1.7026043375128589E-2</v>
      </c>
      <c r="F37" s="170">
        <f>F36/F35</f>
        <v>1.8048577319252027E-2</v>
      </c>
      <c r="G37" s="170">
        <f>G36/G35</f>
        <v>1.8981569729694649E-2</v>
      </c>
      <c r="H37" s="230">
        <f>H36/H35</f>
        <v>1.9976172862756082E-2</v>
      </c>
      <c r="I37" s="101"/>
      <c r="K37" s="394"/>
    </row>
    <row r="38" spans="1:11" s="177" customFormat="1" ht="15" thickBot="1" x14ac:dyDescent="0.4">
      <c r="A38" s="101"/>
      <c r="B38" s="101"/>
      <c r="C38" s="101"/>
      <c r="D38" s="181">
        <f>(D36/H31)-1</f>
        <v>0.12171837708830546</v>
      </c>
      <c r="E38" s="180">
        <f>E36/D36-1</f>
        <v>8.2269503546099187E-2</v>
      </c>
      <c r="F38" s="180">
        <f>F36/E36-1</f>
        <v>8.1258191349934394E-2</v>
      </c>
      <c r="G38" s="180">
        <f>G36/F36-1</f>
        <v>7.2727272727272751E-2</v>
      </c>
      <c r="H38" s="182">
        <f>H36/G36-1</f>
        <v>7.344632768361592E-2</v>
      </c>
      <c r="I38" s="101"/>
      <c r="K38" s="394"/>
    </row>
    <row r="39" spans="1:11" s="177" customFormat="1" ht="18" customHeight="1" x14ac:dyDescent="0.35">
      <c r="A39" s="101"/>
      <c r="B39" s="101"/>
      <c r="C39" s="101"/>
      <c r="D39" s="193"/>
      <c r="E39" s="193"/>
      <c r="F39" s="193"/>
      <c r="G39" s="193"/>
      <c r="H39" s="193"/>
      <c r="I39" s="101"/>
      <c r="K39" s="394"/>
    </row>
    <row r="40" spans="1:11" s="179" customFormat="1" ht="70.5" customHeight="1" x14ac:dyDescent="0.3">
      <c r="A40" s="468" t="s">
        <v>205</v>
      </c>
      <c r="B40" s="468"/>
      <c r="C40" s="468"/>
      <c r="D40" s="468"/>
      <c r="E40" s="468"/>
      <c r="F40" s="468"/>
      <c r="G40" s="468"/>
      <c r="H40" s="468"/>
      <c r="I40" s="468"/>
    </row>
    <row r="41" spans="1:11" s="179" customFormat="1" ht="15" customHeight="1" x14ac:dyDescent="0.3">
      <c r="A41" s="468" t="s">
        <v>192</v>
      </c>
      <c r="B41" s="468"/>
      <c r="C41" s="468"/>
      <c r="D41" s="468"/>
      <c r="E41" s="468"/>
      <c r="F41" s="468"/>
      <c r="G41" s="468"/>
      <c r="H41" s="468"/>
      <c r="I41" s="468"/>
    </row>
    <row r="42" spans="1:11" s="179" customFormat="1" ht="15" customHeight="1" x14ac:dyDescent="0.3">
      <c r="A42" s="468" t="s">
        <v>91</v>
      </c>
      <c r="B42" s="468"/>
      <c r="C42" s="468"/>
      <c r="D42" s="468"/>
      <c r="E42" s="468"/>
      <c r="F42" s="468"/>
      <c r="G42" s="468"/>
      <c r="H42" s="468"/>
      <c r="I42" s="468"/>
    </row>
    <row r="43" spans="1:11" ht="13" x14ac:dyDescent="0.3">
      <c r="A43" s="179"/>
      <c r="B43" s="179"/>
      <c r="C43" s="179"/>
      <c r="D43" s="179"/>
      <c r="E43" s="179"/>
      <c r="F43" s="179"/>
      <c r="G43" s="179"/>
      <c r="H43" s="179"/>
      <c r="I43" s="179"/>
    </row>
  </sheetData>
  <mergeCells count="16">
    <mergeCell ref="A11:B11"/>
    <mergeCell ref="A6:B6"/>
    <mergeCell ref="A7:B7"/>
    <mergeCell ref="A8:B8"/>
    <mergeCell ref="A9:B9"/>
    <mergeCell ref="A10:B10"/>
    <mergeCell ref="A12:B12"/>
    <mergeCell ref="A13:B13"/>
    <mergeCell ref="A14:B14"/>
    <mergeCell ref="A15:B15"/>
    <mergeCell ref="A16:B16"/>
    <mergeCell ref="A17:B17"/>
    <mergeCell ref="A18:B18"/>
    <mergeCell ref="A40:I40"/>
    <mergeCell ref="A41:I41"/>
    <mergeCell ref="A42:I42"/>
  </mergeCells>
  <pageMargins left="0.51181102362204722" right="0.31496062992125984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7</vt:i4>
      </vt:variant>
    </vt:vector>
  </HeadingPairs>
  <TitlesOfParts>
    <vt:vector size="13" baseType="lpstr">
      <vt:lpstr>Úvod</vt:lpstr>
      <vt:lpstr>A. Celkové výdaje</vt:lpstr>
      <vt:lpstr>B. Institucionální podpora</vt:lpstr>
      <vt:lpstr>C. Účelová podpora</vt:lpstr>
      <vt:lpstr>D. Závazné ukazatele</vt:lpstr>
      <vt:lpstr>E. Dlouhodobé výdaje</vt:lpstr>
      <vt:lpstr>'B. Institucionální podpora'!Názvy_tisku</vt:lpstr>
      <vt:lpstr>'A. Celkové výdaje'!Oblast_tisku</vt:lpstr>
      <vt:lpstr>'B. Institucionální podpora'!Oblast_tisku</vt:lpstr>
      <vt:lpstr>'C. Účelová podpora'!Oblast_tisku</vt:lpstr>
      <vt:lpstr>'D. Závazné ukazatele'!Oblast_tisku</vt:lpstr>
      <vt:lpstr>'E. Dlouhodobé výdaje'!Oblast_tisku</vt:lpstr>
      <vt:lpstr>Úvod!Oblast_tisku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2014-12-17T10:04:16Z</cp:lastPrinted>
  <dcterms:created xsi:type="dcterms:W3CDTF">2014-12-03T11:28:09Z</dcterms:created>
  <dcterms:modified xsi:type="dcterms:W3CDTF">2025-05-29T20:43:35Z</dcterms:modified>
</cp:coreProperties>
</file>