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565" windowHeight="12555"/>
  </bookViews>
  <sheets>
    <sheet name="T-18 2018" sheetId="5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K72" i="5" l="1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2" i="5"/>
  <c r="K33" i="5"/>
  <c r="K34" i="5"/>
  <c r="K36" i="5"/>
  <c r="K37" i="5"/>
  <c r="K38" i="5"/>
  <c r="K39" i="5"/>
  <c r="K40" i="5"/>
  <c r="K41" i="5"/>
  <c r="K43" i="5"/>
  <c r="K44" i="5"/>
  <c r="K45" i="5"/>
  <c r="K47" i="5"/>
  <c r="K48" i="5"/>
  <c r="K49" i="5"/>
  <c r="K50" i="5"/>
  <c r="K51" i="5"/>
  <c r="K52" i="5"/>
  <c r="K53" i="5"/>
  <c r="K54" i="5"/>
  <c r="K55" i="5"/>
  <c r="K56" i="5"/>
  <c r="K57" i="5"/>
  <c r="K58" i="5"/>
  <c r="K60" i="5"/>
  <c r="K61" i="5"/>
  <c r="K62" i="5"/>
  <c r="K63" i="5"/>
  <c r="K65" i="5"/>
  <c r="K66" i="5"/>
  <c r="K67" i="5"/>
  <c r="K70" i="5"/>
  <c r="K71" i="5"/>
  <c r="K9" i="5"/>
  <c r="H17" i="5" l="1"/>
  <c r="H18" i="5"/>
  <c r="H20" i="5"/>
  <c r="H23" i="5"/>
  <c r="H24" i="5"/>
  <c r="H26" i="5"/>
  <c r="H29" i="5"/>
  <c r="H33" i="5"/>
  <c r="H34" i="5"/>
  <c r="H35" i="5"/>
  <c r="H37" i="5"/>
  <c r="H40" i="5"/>
  <c r="H41" i="5"/>
  <c r="H45" i="5"/>
  <c r="H46" i="5"/>
  <c r="H48" i="5"/>
  <c r="H49" i="5"/>
  <c r="H51" i="5"/>
  <c r="H52" i="5"/>
  <c r="H61" i="5"/>
  <c r="H66" i="5"/>
  <c r="H68" i="5"/>
  <c r="H14" i="5"/>
  <c r="H12" i="5"/>
  <c r="E72" i="5" l="1"/>
  <c r="E71" i="5"/>
  <c r="F56" i="5"/>
  <c r="E56" i="5"/>
  <c r="D56" i="5"/>
  <c r="C56" i="5"/>
  <c r="B56" i="5"/>
  <c r="E70" i="5" l="1"/>
  <c r="F10" i="5"/>
  <c r="H10" i="5" s="1"/>
  <c r="F67" i="5" l="1"/>
  <c r="H67" i="5" s="1"/>
  <c r="F44" i="5"/>
  <c r="H44" i="5" s="1"/>
  <c r="F30" i="5"/>
  <c r="H30" i="5" s="1"/>
  <c r="B28" i="5" l="1"/>
  <c r="B73" i="5"/>
  <c r="B71" i="5" l="1"/>
  <c r="E53" i="5" l="1"/>
  <c r="F53" i="5"/>
  <c r="C25" i="5"/>
  <c r="D25" i="5"/>
  <c r="E25" i="5"/>
  <c r="B9" i="5"/>
  <c r="C9" i="5"/>
  <c r="D9" i="5"/>
  <c r="E9" i="5"/>
  <c r="B8" i="5"/>
  <c r="C8" i="5"/>
  <c r="D8" i="5"/>
  <c r="F71" i="5" l="1"/>
  <c r="H71" i="5" s="1"/>
  <c r="F73" i="5"/>
  <c r="H73" i="5" s="1"/>
  <c r="F72" i="5"/>
  <c r="H72" i="5" s="1"/>
  <c r="F65" i="5"/>
  <c r="H65" i="5" s="1"/>
  <c r="D60" i="5"/>
  <c r="D59" i="5" s="1"/>
  <c r="F60" i="5"/>
  <c r="F43" i="5"/>
  <c r="H43" i="5" s="1"/>
  <c r="F36" i="5"/>
  <c r="H36" i="5" s="1"/>
  <c r="F31" i="5"/>
  <c r="H31" i="5" s="1"/>
  <c r="F32" i="5"/>
  <c r="H32" i="5" s="1"/>
  <c r="F25" i="5"/>
  <c r="H25" i="5" s="1"/>
  <c r="F19" i="5"/>
  <c r="H19" i="5" s="1"/>
  <c r="F13" i="5"/>
  <c r="H13" i="5" s="1"/>
  <c r="F9" i="5"/>
  <c r="H9" i="5" s="1"/>
  <c r="E8" i="5"/>
  <c r="B16" i="5"/>
  <c r="C16" i="5"/>
  <c r="D16" i="5"/>
  <c r="E16" i="5"/>
  <c r="F16" i="5"/>
  <c r="H16" i="5" s="1"/>
  <c r="B22" i="5"/>
  <c r="C22" i="5"/>
  <c r="D22" i="5"/>
  <c r="E22" i="5"/>
  <c r="F22" i="5"/>
  <c r="H22" i="5" s="1"/>
  <c r="B25" i="5"/>
  <c r="C28" i="5"/>
  <c r="D28" i="5"/>
  <c r="E28" i="5"/>
  <c r="F28" i="5"/>
  <c r="H28" i="5" s="1"/>
  <c r="B32" i="5"/>
  <c r="B31" i="5" s="1"/>
  <c r="C32" i="5"/>
  <c r="C31" i="5" s="1"/>
  <c r="D32" i="5"/>
  <c r="D31" i="5" s="1"/>
  <c r="E32" i="5"/>
  <c r="B39" i="5"/>
  <c r="C39" i="5"/>
  <c r="D39" i="5"/>
  <c r="E39" i="5"/>
  <c r="F39" i="5"/>
  <c r="H39" i="5" s="1"/>
  <c r="B43" i="5"/>
  <c r="B42" i="5" s="1"/>
  <c r="C43" i="5"/>
  <c r="C42" i="5" s="1"/>
  <c r="D43" i="5"/>
  <c r="D42" i="5" s="1"/>
  <c r="E43" i="5"/>
  <c r="E42" i="5" s="1"/>
  <c r="B47" i="5"/>
  <c r="C47" i="5"/>
  <c r="D47" i="5"/>
  <c r="E47" i="5"/>
  <c r="F47" i="5"/>
  <c r="H47" i="5" s="1"/>
  <c r="B50" i="5"/>
  <c r="C50" i="5"/>
  <c r="D50" i="5"/>
  <c r="E50" i="5"/>
  <c r="F50" i="5"/>
  <c r="H50" i="5" s="1"/>
  <c r="B53" i="5"/>
  <c r="C53" i="5"/>
  <c r="D53" i="5"/>
  <c r="B60" i="5"/>
  <c r="B59" i="5" s="1"/>
  <c r="C60" i="5"/>
  <c r="C59" i="5" s="1"/>
  <c r="B65" i="5"/>
  <c r="B64" i="5" s="1"/>
  <c r="C65" i="5"/>
  <c r="C64" i="5" s="1"/>
  <c r="D65" i="5"/>
  <c r="D64" i="5" s="1"/>
  <c r="E65" i="5"/>
  <c r="E64" i="5" s="1"/>
  <c r="C71" i="5"/>
  <c r="D71" i="5"/>
  <c r="B72" i="5"/>
  <c r="C72" i="5"/>
  <c r="D72" i="5"/>
  <c r="C73" i="5"/>
  <c r="D73" i="5"/>
  <c r="E73" i="5"/>
  <c r="C69" i="5" l="1"/>
  <c r="F59" i="5"/>
  <c r="H59" i="5" s="1"/>
  <c r="H60" i="5"/>
  <c r="E31" i="5"/>
  <c r="F8" i="5"/>
  <c r="H8" i="5" s="1"/>
  <c r="F64" i="5"/>
  <c r="H64" i="5" s="1"/>
  <c r="F70" i="5"/>
  <c r="H70" i="5" s="1"/>
  <c r="B69" i="5"/>
  <c r="D69" i="5"/>
  <c r="F42" i="5"/>
  <c r="H42" i="5" s="1"/>
  <c r="C70" i="5"/>
  <c r="E60" i="5"/>
  <c r="D70" i="5"/>
  <c r="B70" i="5"/>
  <c r="E59" i="5" l="1"/>
  <c r="E69" i="5" s="1"/>
  <c r="F69" i="5"/>
  <c r="H69" i="5" s="1"/>
</calcChain>
</file>

<file path=xl/sharedStrings.xml><?xml version="1.0" encoding="utf-8"?>
<sst xmlns="http://schemas.openxmlformats.org/spreadsheetml/2006/main" count="86" uniqueCount="42">
  <si>
    <t>VÝDAJE STÁTNÍHO ROZPOČTU NA VÝZKUM, VÝVOJ A INOVACE</t>
  </si>
  <si>
    <t>v Kč</t>
  </si>
  <si>
    <t xml:space="preserve">K A P I T O L A </t>
  </si>
  <si>
    <t>Ministerstvo obrany</t>
  </si>
  <si>
    <t>Ministerstvo vnitra</t>
  </si>
  <si>
    <t>Ministerstvo průmyslu a obchodu</t>
  </si>
  <si>
    <t>Ministerstvo zemědělství</t>
  </si>
  <si>
    <t xml:space="preserve">Ministerstvo školství, mládeže a tělovýchovy </t>
  </si>
  <si>
    <t>Ministerstvo kultury</t>
  </si>
  <si>
    <t>Ministerstvo zdravotnictví</t>
  </si>
  <si>
    <t xml:space="preserve">C E L K E M </t>
  </si>
  <si>
    <t>*)  výdaje, které mají být kryty prostředky z rozpočtu EU a z finančních mechanismů</t>
  </si>
  <si>
    <t>Tabulka č. 18</t>
  </si>
  <si>
    <t>Ministerstvo spravedlnosti **)</t>
  </si>
  <si>
    <t>Akademie věd ČR</t>
  </si>
  <si>
    <t>Skutečnost 2013</t>
  </si>
  <si>
    <t xml:space="preserve">účelové výdaje </t>
  </si>
  <si>
    <t>Skutečnost 2014</t>
  </si>
  <si>
    <t>Grantová agentura ČR</t>
  </si>
  <si>
    <t>Úřad vlády ČR</t>
  </si>
  <si>
    <t>Technologická agentura ČR</t>
  </si>
  <si>
    <t>v tom: institucionální výdaje</t>
  </si>
  <si>
    <t>Státní rozpočet 2017</t>
  </si>
  <si>
    <t>Skutečnost 2015</t>
  </si>
  <si>
    <t xml:space="preserve">národní zdroje </t>
  </si>
  <si>
    <t>Ministerstvo práce a sociálních věcí</t>
  </si>
  <si>
    <t>Ministerstvo zahraničních věcí</t>
  </si>
  <si>
    <t xml:space="preserve">Ministerstvo dopravy </t>
  </si>
  <si>
    <t xml:space="preserve">Ministerstvo životního prostředí </t>
  </si>
  <si>
    <t>zahraniční zdroje *)</t>
  </si>
  <si>
    <t>**) kapitola je pouze příjemce podpory výzkumu, vývoje a inovací</t>
  </si>
  <si>
    <t>Skutečnost 2016</t>
  </si>
  <si>
    <t>Státní rozpočet 2018</t>
  </si>
  <si>
    <t>schovat</t>
  </si>
  <si>
    <t>Ústav pro studium totalitních režimů **)</t>
  </si>
  <si>
    <t>Index              2018/2017</t>
  </si>
  <si>
    <t>STÁTNÍ ROZPOČET 2018</t>
  </si>
  <si>
    <t>Rozepsané výdaje na VaVaI 2018 schválené UV č. 674/2017 po změnách v IISSP (pro předložení do Poslanecké sněmovny) - srovnání s UV č. 385/2017</t>
  </si>
  <si>
    <t>UV č. 385/2017</t>
  </si>
  <si>
    <t>rozdíl SR 2018 a UV č. 385/2017</t>
  </si>
  <si>
    <t>UV č. 385/2017 z 22. 5. 2017</t>
  </si>
  <si>
    <t>UV č. 674/2017 z 25. 9.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</si>
</sst>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\ m\Řs\ˇ\c\ yyyy"/>
    <numFmt numFmtId="165" formatCode="m\o\n\th\ d\,\ \y\y\y\y"/>
    <numFmt numFmtId="166" formatCode="_-* #,##0\ _K_č_s_-;\-* #,##0\ _K_č_s_-;_-* &quot;-&quot;\ _K_č_s_-;_-@_-"/>
    <numFmt numFmtId="167" formatCode="0.0"/>
  </numFmts>
  <fonts count="4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>
      <protection locked="0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166" fontId="6" fillId="0" borderId="0" applyFont="0" applyFill="0" applyBorder="0" applyAlignment="0" applyProtection="0"/>
    <xf numFmtId="165" fontId="2" fillId="0" borderId="0">
      <protection locked="0"/>
    </xf>
    <xf numFmtId="164" fontId="2" fillId="0" borderId="0">
      <protection locked="0"/>
    </xf>
    <xf numFmtId="0" fontId="2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2" fillId="0" borderId="0">
      <protection locked="0"/>
    </xf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0">
      <protection locked="0"/>
    </xf>
    <xf numFmtId="0" fontId="7" fillId="0" borderId="0">
      <protection locked="0"/>
    </xf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5" fillId="0" borderId="0"/>
    <xf numFmtId="0" fontId="16" fillId="0" borderId="0"/>
    <xf numFmtId="0" fontId="17" fillId="0" borderId="0"/>
    <xf numFmtId="0" fontId="2" fillId="0" borderId="0">
      <protection locked="0"/>
    </xf>
    <xf numFmtId="0" fontId="2" fillId="0" borderId="0">
      <protection locked="0"/>
    </xf>
    <xf numFmtId="0" fontId="16" fillId="18" borderId="6" applyNumberFormat="0" applyFont="0" applyAlignment="0" applyProtection="0"/>
    <xf numFmtId="0" fontId="18" fillId="0" borderId="7" applyNumberFormat="0" applyFill="0" applyAlignment="0" applyProtection="0"/>
    <xf numFmtId="4" fontId="19" fillId="19" borderId="8" applyNumberFormat="0" applyProtection="0">
      <alignment vertical="center"/>
    </xf>
    <xf numFmtId="4" fontId="19" fillId="19" borderId="8" applyNumberFormat="0" applyProtection="0">
      <alignment horizontal="left" vertical="center" indent="1"/>
    </xf>
    <xf numFmtId="4" fontId="20" fillId="14" borderId="8" applyNumberFormat="0" applyProtection="0">
      <alignment horizontal="left" vertical="center" indent="1"/>
    </xf>
    <xf numFmtId="4" fontId="20" fillId="0" borderId="8" applyNumberFormat="0" applyProtection="0">
      <alignment horizontal="right" vertical="center"/>
    </xf>
    <xf numFmtId="4" fontId="20" fillId="14" borderId="8" applyNumberFormat="0" applyProtection="0">
      <alignment horizontal="left" vertical="center" indent="1"/>
    </xf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" fillId="0" borderId="1">
      <protection locked="0"/>
    </xf>
    <xf numFmtId="0" fontId="23" fillId="7" borderId="9" applyNumberFormat="0" applyAlignment="0" applyProtection="0"/>
    <xf numFmtId="0" fontId="24" fillId="20" borderId="9" applyNumberFormat="0" applyAlignment="0" applyProtection="0"/>
    <xf numFmtId="0" fontId="25" fillId="20" borderId="10" applyNumberFormat="0" applyAlignment="0" applyProtection="0"/>
    <xf numFmtId="0" fontId="26" fillId="0" borderId="0" applyNumberFormat="0" applyFill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4" borderId="0" applyNumberFormat="0" applyBorder="0" applyAlignment="0" applyProtection="0"/>
    <xf numFmtId="9" fontId="5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28" fillId="0" borderId="0" xfId="41" applyFont="1"/>
    <xf numFmtId="0" fontId="29" fillId="0" borderId="0" xfId="41" applyFont="1" applyAlignment="1">
      <alignment horizontal="centerContinuous"/>
    </xf>
    <xf numFmtId="0" fontId="28" fillId="0" borderId="0" xfId="41" applyFont="1" applyAlignment="1">
      <alignment horizontal="centerContinuous"/>
    </xf>
    <xf numFmtId="3" fontId="31" fillId="0" borderId="13" xfId="42" applyNumberFormat="1" applyFont="1" applyFill="1" applyBorder="1" applyAlignment="1">
      <alignment horizontal="right" vertical="center" wrapText="1" indent="1"/>
    </xf>
    <xf numFmtId="3" fontId="30" fillId="0" borderId="13" xfId="41" applyNumberFormat="1" applyFont="1" applyFill="1" applyBorder="1" applyAlignment="1">
      <alignment horizontal="right" vertical="center" wrapText="1" indent="1"/>
    </xf>
    <xf numFmtId="3" fontId="28" fillId="0" borderId="0" xfId="41" applyNumberFormat="1" applyFont="1"/>
    <xf numFmtId="0" fontId="28" fillId="0" borderId="0" xfId="41" applyFont="1" applyFill="1"/>
    <xf numFmtId="3" fontId="28" fillId="0" borderId="0" xfId="41" applyNumberFormat="1" applyFont="1" applyFill="1" applyBorder="1"/>
    <xf numFmtId="0" fontId="33" fillId="0" borderId="0" xfId="41" applyFont="1" applyFill="1"/>
    <xf numFmtId="0" fontId="33" fillId="0" borderId="0" xfId="43" applyFont="1" applyFill="1" applyBorder="1" applyProtection="1">
      <protection locked="0"/>
    </xf>
    <xf numFmtId="3" fontId="28" fillId="0" borderId="0" xfId="41" applyNumberFormat="1" applyFont="1" applyFill="1"/>
    <xf numFmtId="0" fontId="28" fillId="0" borderId="0" xfId="41" applyFont="1" applyAlignment="1">
      <alignment horizontal="center"/>
    </xf>
    <xf numFmtId="0" fontId="28" fillId="0" borderId="0" xfId="41" applyFont="1" applyAlignment="1">
      <alignment horizontal="center" wrapText="1"/>
    </xf>
    <xf numFmtId="0" fontId="33" fillId="0" borderId="11" xfId="41" applyFont="1" applyFill="1" applyBorder="1" applyAlignment="1">
      <alignment horizontal="right" vertical="center"/>
    </xf>
    <xf numFmtId="0" fontId="30" fillId="0" borderId="11" xfId="41" applyFont="1" applyFill="1" applyBorder="1" applyAlignment="1">
      <alignment vertical="center"/>
    </xf>
    <xf numFmtId="3" fontId="32" fillId="0" borderId="13" xfId="42" applyNumberFormat="1" applyFont="1" applyFill="1" applyBorder="1" applyAlignment="1">
      <alignment horizontal="right" vertical="center" wrapText="1" indent="1"/>
    </xf>
    <xf numFmtId="0" fontId="30" fillId="0" borderId="11" xfId="41" applyFont="1" applyFill="1" applyBorder="1" applyAlignment="1" applyProtection="1">
      <alignment vertical="center"/>
      <protection locked="0"/>
    </xf>
    <xf numFmtId="0" fontId="30" fillId="0" borderId="11" xfId="41" applyFont="1" applyBorder="1" applyAlignment="1" applyProtection="1">
      <alignment vertical="center"/>
      <protection locked="0"/>
    </xf>
    <xf numFmtId="0" fontId="30" fillId="0" borderId="11" xfId="41" applyFont="1" applyFill="1" applyBorder="1" applyAlignment="1" applyProtection="1">
      <alignment vertical="center" wrapText="1"/>
      <protection locked="0"/>
    </xf>
    <xf numFmtId="3" fontId="34" fillId="0" borderId="13" xfId="42" applyNumberFormat="1" applyFont="1" applyFill="1" applyBorder="1" applyAlignment="1">
      <alignment horizontal="right" vertical="center" wrapText="1" indent="1"/>
    </xf>
    <xf numFmtId="3" fontId="32" fillId="0" borderId="14" xfId="42" applyNumberFormat="1" applyFont="1" applyFill="1" applyBorder="1" applyAlignment="1">
      <alignment horizontal="right" vertical="center" wrapText="1" indent="1"/>
    </xf>
    <xf numFmtId="3" fontId="30" fillId="0" borderId="16" xfId="41" applyNumberFormat="1" applyFont="1" applyFill="1" applyBorder="1" applyAlignment="1">
      <alignment horizontal="right" vertical="center" indent="1"/>
    </xf>
    <xf numFmtId="0" fontId="33" fillId="0" borderId="21" xfId="41" applyFont="1" applyFill="1" applyBorder="1" applyAlignment="1">
      <alignment horizontal="right" vertical="center"/>
    </xf>
    <xf numFmtId="3" fontId="34" fillId="0" borderId="22" xfId="42" applyNumberFormat="1" applyFont="1" applyFill="1" applyBorder="1" applyAlignment="1">
      <alignment horizontal="right" vertical="center" wrapText="1" indent="1"/>
    </xf>
    <xf numFmtId="0" fontId="30" fillId="0" borderId="24" xfId="41" applyFont="1" applyFill="1" applyBorder="1" applyAlignment="1" applyProtection="1">
      <alignment vertical="center"/>
      <protection locked="0"/>
    </xf>
    <xf numFmtId="3" fontId="32" fillId="0" borderId="25" xfId="42" applyNumberFormat="1" applyFont="1" applyFill="1" applyBorder="1" applyAlignment="1">
      <alignment horizontal="right" vertical="center" wrapText="1" indent="1"/>
    </xf>
    <xf numFmtId="3" fontId="30" fillId="0" borderId="16" xfId="41" applyNumberFormat="1" applyFont="1" applyFill="1" applyBorder="1" applyAlignment="1">
      <alignment horizontal="right" vertical="center" wrapText="1" indent="1"/>
    </xf>
    <xf numFmtId="3" fontId="30" fillId="0" borderId="25" xfId="41" applyNumberFormat="1" applyFont="1" applyFill="1" applyBorder="1" applyAlignment="1">
      <alignment horizontal="right" vertical="center" wrapText="1" indent="1"/>
    </xf>
    <xf numFmtId="3" fontId="33" fillId="0" borderId="22" xfId="41" applyNumberFormat="1" applyFont="1" applyFill="1" applyBorder="1" applyAlignment="1">
      <alignment horizontal="right" vertical="center" indent="1"/>
    </xf>
    <xf numFmtId="3" fontId="33" fillId="0" borderId="13" xfId="41" applyNumberFormat="1" applyFont="1" applyFill="1" applyBorder="1" applyAlignment="1" applyProtection="1">
      <alignment horizontal="right" vertical="center" indent="1"/>
      <protection locked="0"/>
    </xf>
    <xf numFmtId="3" fontId="33" fillId="0" borderId="22" xfId="41" applyNumberFormat="1" applyFont="1" applyFill="1" applyBorder="1" applyAlignment="1" applyProtection="1">
      <alignment horizontal="right" vertical="center" indent="1"/>
      <protection locked="0"/>
    </xf>
    <xf numFmtId="0" fontId="33" fillId="0" borderId="29" xfId="41" applyFont="1" applyFill="1" applyBorder="1" applyAlignment="1">
      <alignment horizontal="right" vertical="center"/>
    </xf>
    <xf numFmtId="3" fontId="30" fillId="0" borderId="13" xfId="41" applyNumberFormat="1" applyFont="1" applyFill="1" applyBorder="1" applyAlignment="1" applyProtection="1">
      <alignment horizontal="right" vertical="center" indent="1"/>
      <protection locked="0"/>
    </xf>
    <xf numFmtId="3" fontId="33" fillId="0" borderId="13" xfId="41" applyNumberFormat="1" applyFont="1" applyFill="1" applyBorder="1" applyAlignment="1">
      <alignment horizontal="right" vertical="center" indent="1"/>
    </xf>
    <xf numFmtId="3" fontId="35" fillId="0" borderId="22" xfId="0" applyNumberFormat="1" applyFont="1" applyFill="1" applyBorder="1" applyAlignment="1">
      <alignment horizontal="right" vertical="center" wrapText="1" indent="1"/>
    </xf>
    <xf numFmtId="3" fontId="35" fillId="0" borderId="13" xfId="0" applyNumberFormat="1" applyFont="1" applyFill="1" applyBorder="1" applyAlignment="1">
      <alignment horizontal="right" vertical="center" wrapText="1" indent="1"/>
    </xf>
    <xf numFmtId="3" fontId="36" fillId="0" borderId="13" xfId="0" applyNumberFormat="1" applyFont="1" applyFill="1" applyBorder="1" applyAlignment="1">
      <alignment horizontal="right" vertical="center" wrapText="1" indent="1"/>
    </xf>
    <xf numFmtId="3" fontId="30" fillId="0" borderId="13" xfId="41" applyNumberFormat="1" applyFont="1" applyFill="1" applyBorder="1" applyAlignment="1">
      <alignment horizontal="right" vertical="center" indent="1"/>
    </xf>
    <xf numFmtId="3" fontId="33" fillId="0" borderId="0" xfId="41" applyNumberFormat="1" applyFont="1" applyFill="1"/>
    <xf numFmtId="0" fontId="30" fillId="0" borderId="11" xfId="41" applyFont="1" applyFill="1" applyBorder="1" applyAlignment="1" applyProtection="1">
      <alignment horizontal="right" vertical="center"/>
      <protection locked="0"/>
    </xf>
    <xf numFmtId="0" fontId="30" fillId="0" borderId="21" xfId="41" applyNumberFormat="1" applyFont="1" applyFill="1" applyBorder="1" applyAlignment="1">
      <alignment horizontal="right" vertical="center"/>
    </xf>
    <xf numFmtId="0" fontId="33" fillId="0" borderId="0" xfId="41" applyFont="1" applyFill="1" applyBorder="1" applyAlignment="1">
      <alignment horizontal="right" vertical="center"/>
    </xf>
    <xf numFmtId="3" fontId="33" fillId="0" borderId="0" xfId="41" applyNumberFormat="1" applyFont="1" applyFill="1" applyBorder="1" applyAlignment="1" applyProtection="1">
      <alignment horizontal="right" vertical="center" indent="1"/>
      <protection locked="0"/>
    </xf>
    <xf numFmtId="0" fontId="30" fillId="0" borderId="29" xfId="41" applyFont="1" applyFill="1" applyBorder="1" applyAlignment="1">
      <alignment vertical="center"/>
    </xf>
    <xf numFmtId="3" fontId="30" fillId="0" borderId="27" xfId="41" applyNumberFormat="1" applyFont="1" applyFill="1" applyBorder="1" applyAlignment="1" applyProtection="1">
      <alignment horizontal="right" vertical="center" indent="1"/>
      <protection locked="0"/>
    </xf>
    <xf numFmtId="0" fontId="30" fillId="0" borderId="30" xfId="41" applyFont="1" applyBorder="1" applyAlignment="1">
      <alignment horizontal="center" vertical="center"/>
    </xf>
    <xf numFmtId="3" fontId="36" fillId="0" borderId="22" xfId="0" applyNumberFormat="1" applyFont="1" applyFill="1" applyBorder="1" applyAlignment="1">
      <alignment horizontal="right" vertical="center" wrapText="1" indent="1"/>
    </xf>
    <xf numFmtId="3" fontId="36" fillId="0" borderId="17" xfId="0" applyNumberFormat="1" applyFont="1" applyFill="1" applyBorder="1" applyAlignment="1">
      <alignment horizontal="right" vertical="center" wrapText="1" indent="1"/>
    </xf>
    <xf numFmtId="3" fontId="32" fillId="0" borderId="22" xfId="42" applyNumberFormat="1" applyFont="1" applyFill="1" applyBorder="1" applyAlignment="1">
      <alignment horizontal="right" vertical="center" wrapText="1" indent="1"/>
    </xf>
    <xf numFmtId="3" fontId="34" fillId="0" borderId="22" xfId="42" applyNumberFormat="1" applyFont="1" applyBorder="1" applyAlignment="1">
      <alignment horizontal="right" vertical="center" wrapText="1" indent="1"/>
    </xf>
    <xf numFmtId="3" fontId="34" fillId="0" borderId="13" xfId="42" applyNumberFormat="1" applyFont="1" applyBorder="1" applyAlignment="1">
      <alignment horizontal="right" vertical="center" wrapText="1" indent="1"/>
    </xf>
    <xf numFmtId="3" fontId="32" fillId="0" borderId="22" xfId="42" applyNumberFormat="1" applyFont="1" applyBorder="1" applyAlignment="1">
      <alignment horizontal="right" vertical="center" wrapText="1" indent="1"/>
    </xf>
    <xf numFmtId="0" fontId="30" fillId="0" borderId="11" xfId="41" applyFont="1" applyFill="1" applyBorder="1" applyAlignment="1">
      <alignment horizontal="left" vertical="center" wrapText="1"/>
    </xf>
    <xf numFmtId="0" fontId="30" fillId="0" borderId="11" xfId="41" applyNumberFormat="1" applyFont="1" applyFill="1" applyBorder="1" applyAlignment="1">
      <alignment horizontal="left" vertical="center"/>
    </xf>
    <xf numFmtId="0" fontId="30" fillId="0" borderId="26" xfId="41" applyNumberFormat="1" applyFont="1" applyFill="1" applyBorder="1" applyAlignment="1">
      <alignment horizontal="right" vertical="center"/>
    </xf>
    <xf numFmtId="0" fontId="29" fillId="0" borderId="0" xfId="41" applyFont="1" applyFill="1"/>
    <xf numFmtId="0" fontId="28" fillId="0" borderId="31" xfId="41" applyFont="1" applyBorder="1" applyAlignment="1">
      <alignment horizontal="center"/>
    </xf>
    <xf numFmtId="0" fontId="30" fillId="0" borderId="12" xfId="41" applyNumberFormat="1" applyFont="1" applyFill="1" applyBorder="1" applyAlignment="1">
      <alignment horizontal="right" vertical="center"/>
    </xf>
    <xf numFmtId="0" fontId="17" fillId="0" borderId="0" xfId="43" applyFont="1" applyFill="1" applyBorder="1" applyProtection="1">
      <protection locked="0"/>
    </xf>
    <xf numFmtId="1" fontId="27" fillId="0" borderId="0" xfId="41" applyNumberFormat="1" applyFont="1" applyFill="1"/>
    <xf numFmtId="1" fontId="28" fillId="0" borderId="0" xfId="41" applyNumberFormat="1" applyFont="1" applyFill="1"/>
    <xf numFmtId="1" fontId="29" fillId="0" borderId="0" xfId="41" applyNumberFormat="1" applyFont="1" applyAlignment="1">
      <alignment horizontal="centerContinuous"/>
    </xf>
    <xf numFmtId="1" fontId="28" fillId="0" borderId="0" xfId="41" applyNumberFormat="1" applyFont="1"/>
    <xf numFmtId="1" fontId="30" fillId="0" borderId="16" xfId="41" applyNumberFormat="1" applyFont="1" applyFill="1" applyBorder="1" applyAlignment="1">
      <alignment horizontal="right" vertical="center" wrapText="1" indent="1"/>
    </xf>
    <xf numFmtId="1" fontId="30" fillId="0" borderId="13" xfId="41" applyNumberFormat="1" applyFont="1" applyFill="1" applyBorder="1" applyAlignment="1">
      <alignment horizontal="right" vertical="center" wrapText="1" indent="1"/>
    </xf>
    <xf numFmtId="1" fontId="33" fillId="0" borderId="13" xfId="41" applyNumberFormat="1" applyFont="1" applyFill="1" applyBorder="1" applyAlignment="1">
      <alignment horizontal="right" vertical="center" wrapText="1" indent="1"/>
    </xf>
    <xf numFmtId="1" fontId="33" fillId="0" borderId="13" xfId="41" applyNumberFormat="1" applyFont="1" applyFill="1" applyBorder="1" applyAlignment="1">
      <alignment horizontal="right" vertical="center" indent="1"/>
    </xf>
    <xf numFmtId="1" fontId="30" fillId="0" borderId="22" xfId="41" applyNumberFormat="1" applyFont="1" applyFill="1" applyBorder="1" applyAlignment="1">
      <alignment horizontal="right" vertical="center" indent="1"/>
    </xf>
    <xf numFmtId="1" fontId="30" fillId="0" borderId="13" xfId="41" applyNumberFormat="1" applyFont="1" applyFill="1" applyBorder="1" applyAlignment="1">
      <alignment horizontal="right" vertical="center" indent="1"/>
    </xf>
    <xf numFmtId="1" fontId="33" fillId="0" borderId="22" xfId="41" applyNumberFormat="1" applyFont="1" applyFill="1" applyBorder="1" applyAlignment="1">
      <alignment horizontal="right" vertical="center" indent="1"/>
    </xf>
    <xf numFmtId="1" fontId="30" fillId="0" borderId="13" xfId="42" applyNumberFormat="1" applyFont="1" applyBorder="1" applyAlignment="1">
      <alignment horizontal="right" indent="1"/>
    </xf>
    <xf numFmtId="1" fontId="33" fillId="0" borderId="13" xfId="41" applyNumberFormat="1" applyFont="1" applyFill="1" applyBorder="1" applyAlignment="1" applyProtection="1">
      <alignment horizontal="right" vertical="center" indent="1"/>
      <protection locked="0"/>
    </xf>
    <xf numFmtId="1" fontId="33" fillId="0" borderId="22" xfId="41" applyNumberFormat="1" applyFont="1" applyFill="1" applyBorder="1" applyAlignment="1" applyProtection="1">
      <alignment horizontal="right" vertical="center" indent="1"/>
      <protection locked="0"/>
    </xf>
    <xf numFmtId="1" fontId="30" fillId="0" borderId="13" xfId="41" applyNumberFormat="1" applyFont="1" applyFill="1" applyBorder="1" applyAlignment="1" applyProtection="1">
      <alignment horizontal="right" vertical="center" indent="1"/>
      <protection locked="0"/>
    </xf>
    <xf numFmtId="1" fontId="33" fillId="0" borderId="13" xfId="41" applyNumberFormat="1" applyFont="1" applyBorder="1" applyAlignment="1" applyProtection="1">
      <alignment horizontal="right" vertical="center" indent="1"/>
      <protection locked="0"/>
    </xf>
    <xf numFmtId="1" fontId="33" fillId="0" borderId="22" xfId="41" applyNumberFormat="1" applyFont="1" applyBorder="1" applyAlignment="1" applyProtection="1">
      <alignment horizontal="right" vertical="center" indent="1"/>
      <protection locked="0"/>
    </xf>
    <xf numFmtId="1" fontId="30" fillId="0" borderId="22" xfId="41" applyNumberFormat="1" applyFont="1" applyFill="1" applyBorder="1" applyAlignment="1" applyProtection="1">
      <alignment horizontal="right" vertical="center" indent="1"/>
      <protection locked="0"/>
    </xf>
    <xf numFmtId="1" fontId="33" fillId="0" borderId="0" xfId="41" applyNumberFormat="1" applyFont="1" applyFill="1" applyBorder="1" applyAlignment="1" applyProtection="1">
      <alignment horizontal="right" vertical="center" indent="1"/>
      <protection locked="0"/>
    </xf>
    <xf numFmtId="1" fontId="28" fillId="0" borderId="0" xfId="43" applyNumberFormat="1" applyFont="1" applyFill="1" applyBorder="1" applyProtection="1">
      <protection locked="0"/>
    </xf>
    <xf numFmtId="1" fontId="33" fillId="0" borderId="0" xfId="43" applyNumberFormat="1" applyFont="1" applyFill="1" applyBorder="1" applyProtection="1">
      <protection locked="0"/>
    </xf>
    <xf numFmtId="1" fontId="28" fillId="0" borderId="0" xfId="41" applyNumberFormat="1" applyFont="1" applyAlignment="1">
      <alignment horizontal="center"/>
    </xf>
    <xf numFmtId="167" fontId="28" fillId="0" borderId="0" xfId="41" applyNumberFormat="1" applyFont="1" applyAlignment="1">
      <alignment horizontal="right"/>
    </xf>
    <xf numFmtId="167" fontId="28" fillId="0" borderId="0" xfId="41" applyNumberFormat="1" applyFont="1"/>
    <xf numFmtId="167" fontId="28" fillId="0" borderId="0" xfId="41" applyNumberFormat="1" applyFont="1" applyAlignment="1">
      <alignment horizontal="centerContinuous"/>
    </xf>
    <xf numFmtId="167" fontId="17" fillId="0" borderId="32" xfId="41" applyNumberFormat="1" applyFont="1" applyBorder="1" applyAlignment="1">
      <alignment horizontal="center" wrapText="1"/>
    </xf>
    <xf numFmtId="167" fontId="28" fillId="0" borderId="20" xfId="66" applyNumberFormat="1" applyFont="1" applyFill="1" applyBorder="1" applyAlignment="1">
      <alignment horizontal="right" vertical="center" indent="1"/>
    </xf>
    <xf numFmtId="167" fontId="28" fillId="0" borderId="23" xfId="66" applyNumberFormat="1" applyFont="1" applyFill="1" applyBorder="1" applyAlignment="1">
      <alignment horizontal="right" vertical="center" indent="1"/>
    </xf>
    <xf numFmtId="167" fontId="28" fillId="0" borderId="15" xfId="66" applyNumberFormat="1" applyFont="1" applyFill="1" applyBorder="1" applyAlignment="1">
      <alignment horizontal="right" vertical="center" indent="1"/>
    </xf>
    <xf numFmtId="167" fontId="28" fillId="0" borderId="19" xfId="66" applyNumberFormat="1" applyFont="1" applyFill="1" applyBorder="1" applyAlignment="1">
      <alignment horizontal="right" vertical="center" indent="1"/>
    </xf>
    <xf numFmtId="167" fontId="28" fillId="0" borderId="28" xfId="66" applyNumberFormat="1" applyFont="1" applyFill="1" applyBorder="1" applyAlignment="1">
      <alignment horizontal="right" vertical="center" indent="1"/>
    </xf>
    <xf numFmtId="167" fontId="33" fillId="0" borderId="0" xfId="41" applyNumberFormat="1" applyFont="1" applyBorder="1" applyAlignment="1">
      <alignment horizontal="right" vertical="center" indent="1"/>
    </xf>
    <xf numFmtId="167" fontId="28" fillId="0" borderId="0" xfId="41" applyNumberFormat="1" applyFont="1" applyFill="1" applyBorder="1"/>
    <xf numFmtId="167" fontId="28" fillId="0" borderId="0" xfId="41" applyNumberFormat="1" applyFont="1" applyFill="1"/>
    <xf numFmtId="3" fontId="33" fillId="0" borderId="13" xfId="4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13" xfId="4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25" xfId="41" applyNumberFormat="1" applyFont="1" applyFill="1" applyBorder="1" applyAlignment="1" applyProtection="1">
      <alignment horizontal="right" vertical="center" indent="1"/>
      <protection locked="0"/>
    </xf>
    <xf numFmtId="3" fontId="30" fillId="0" borderId="22" xfId="41" applyNumberFormat="1" applyFont="1" applyFill="1" applyBorder="1" applyAlignment="1" applyProtection="1">
      <alignment horizontal="right" vertical="center" indent="1"/>
      <protection locked="0"/>
    </xf>
    <xf numFmtId="3" fontId="30" fillId="0" borderId="17" xfId="4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0" xfId="42" applyNumberFormat="1" applyFont="1" applyFill="1" applyBorder="1" applyAlignment="1">
      <alignment horizontal="right" vertical="center" wrapText="1" indent="1"/>
    </xf>
    <xf numFmtId="3" fontId="32" fillId="0" borderId="33" xfId="42" applyNumberFormat="1" applyFont="1" applyFill="1" applyBorder="1" applyAlignment="1">
      <alignment horizontal="right" vertical="center" wrapText="1" indent="1"/>
    </xf>
    <xf numFmtId="3" fontId="32" fillId="0" borderId="0" xfId="42" applyNumberFormat="1" applyFont="1" applyFill="1" applyBorder="1" applyAlignment="1">
      <alignment horizontal="right" vertical="center" wrapText="1" indent="1"/>
    </xf>
    <xf numFmtId="3" fontId="34" fillId="0" borderId="34" xfId="42" applyNumberFormat="1" applyFont="1" applyFill="1" applyBorder="1" applyAlignment="1">
      <alignment horizontal="right" vertical="center" wrapText="1" indent="1"/>
    </xf>
    <xf numFmtId="3" fontId="34" fillId="0" borderId="33" xfId="42" applyNumberFormat="1" applyFont="1" applyFill="1" applyBorder="1" applyAlignment="1">
      <alignment horizontal="right" vertical="center" wrapText="1" indent="1"/>
    </xf>
    <xf numFmtId="3" fontId="32" fillId="0" borderId="35" xfId="42" applyNumberFormat="1" applyFont="1" applyFill="1" applyBorder="1" applyAlignment="1">
      <alignment horizontal="right" vertical="center" wrapText="1" indent="1"/>
    </xf>
    <xf numFmtId="3" fontId="34" fillId="0" borderId="35" xfId="42" applyNumberFormat="1" applyFont="1" applyFill="1" applyBorder="1" applyAlignment="1">
      <alignment horizontal="right" vertical="center" wrapText="1" indent="1"/>
    </xf>
    <xf numFmtId="3" fontId="31" fillId="0" borderId="0" xfId="42" applyNumberFormat="1" applyFont="1" applyFill="1" applyBorder="1" applyAlignment="1">
      <alignment horizontal="right" vertical="center" wrapText="1" indent="1"/>
    </xf>
    <xf numFmtId="1" fontId="37" fillId="0" borderId="0" xfId="41" applyNumberFormat="1" applyFont="1"/>
    <xf numFmtId="1" fontId="38" fillId="0" borderId="30" xfId="41" applyNumberFormat="1" applyFont="1" applyBorder="1" applyAlignment="1">
      <alignment horizontal="center" vertical="center"/>
    </xf>
    <xf numFmtId="0" fontId="39" fillId="0" borderId="29" xfId="41" applyFont="1" applyFill="1" applyBorder="1" applyAlignment="1">
      <alignment horizontal="right" vertical="center"/>
    </xf>
    <xf numFmtId="0" fontId="39" fillId="0" borderId="38" xfId="41" applyFont="1" applyFill="1" applyBorder="1" applyAlignment="1">
      <alignment horizontal="right" vertical="center"/>
    </xf>
    <xf numFmtId="3" fontId="34" fillId="0" borderId="14" xfId="42" applyNumberFormat="1" applyFont="1" applyFill="1" applyBorder="1" applyAlignment="1">
      <alignment horizontal="right" vertical="center" wrapText="1" indent="1"/>
    </xf>
    <xf numFmtId="3" fontId="34" fillId="0" borderId="39" xfId="42" applyNumberFormat="1" applyFont="1" applyFill="1" applyBorder="1" applyAlignment="1">
      <alignment horizontal="right" vertical="center" wrapText="1" indent="1"/>
    </xf>
    <xf numFmtId="3" fontId="30" fillId="0" borderId="36" xfId="41" applyNumberFormat="1" applyFont="1" applyFill="1" applyBorder="1" applyAlignment="1">
      <alignment horizontal="right" vertical="center" wrapText="1" indent="1"/>
    </xf>
    <xf numFmtId="3" fontId="30" fillId="0" borderId="35" xfId="41" applyNumberFormat="1" applyFont="1" applyFill="1" applyBorder="1" applyAlignment="1">
      <alignment horizontal="right" vertical="center" wrapText="1" indent="1"/>
    </xf>
    <xf numFmtId="167" fontId="28" fillId="0" borderId="40" xfId="66" applyNumberFormat="1" applyFont="1" applyFill="1" applyBorder="1" applyAlignment="1">
      <alignment horizontal="right" vertical="center" indent="1"/>
    </xf>
    <xf numFmtId="3" fontId="32" fillId="0" borderId="41" xfId="42" applyNumberFormat="1" applyFont="1" applyFill="1" applyBorder="1" applyAlignment="1">
      <alignment horizontal="right" vertical="center" wrapText="1" indent="1"/>
    </xf>
    <xf numFmtId="3" fontId="30" fillId="0" borderId="35" xfId="41" applyNumberFormat="1" applyFont="1" applyFill="1" applyBorder="1" applyAlignment="1" applyProtection="1">
      <alignment horizontal="right" vertical="center" indent="1"/>
      <protection locked="0"/>
    </xf>
    <xf numFmtId="167" fontId="28" fillId="0" borderId="42" xfId="66" applyNumberFormat="1" applyFont="1" applyFill="1" applyBorder="1" applyAlignment="1">
      <alignment horizontal="right" vertical="center" indent="1"/>
    </xf>
    <xf numFmtId="0" fontId="30" fillId="0" borderId="37" xfId="41" applyFont="1" applyFill="1" applyBorder="1" applyAlignment="1">
      <alignment horizontal="left" vertical="center" wrapText="1"/>
    </xf>
    <xf numFmtId="167" fontId="17" fillId="0" borderId="0" xfId="41" applyNumberFormat="1" applyFont="1" applyBorder="1" applyAlignment="1">
      <alignment horizontal="center" wrapText="1"/>
    </xf>
    <xf numFmtId="167" fontId="28" fillId="0" borderId="0" xfId="66" applyNumberFormat="1" applyFont="1" applyFill="1" applyBorder="1" applyAlignment="1">
      <alignment horizontal="right" vertical="center" indent="1"/>
    </xf>
    <xf numFmtId="0" fontId="41" fillId="25" borderId="43" xfId="41" applyFont="1" applyFill="1" applyBorder="1" applyAlignment="1">
      <alignment horizontal="center" vertical="center"/>
    </xf>
    <xf numFmtId="0" fontId="41" fillId="26" borderId="43" xfId="41" applyFont="1" applyFill="1" applyBorder="1" applyAlignment="1">
      <alignment horizontal="center" wrapText="1"/>
    </xf>
    <xf numFmtId="3" fontId="41" fillId="0" borderId="43" xfId="41" applyNumberFormat="1" applyFont="1" applyBorder="1"/>
    <xf numFmtId="3" fontId="42" fillId="0" borderId="43" xfId="41" applyNumberFormat="1" applyFont="1" applyBorder="1"/>
    <xf numFmtId="3" fontId="42" fillId="0" borderId="43" xfId="41" applyNumberFormat="1" applyFont="1" applyFill="1" applyBorder="1"/>
    <xf numFmtId="3" fontId="42" fillId="0" borderId="43" xfId="0" applyNumberFormat="1" applyFont="1" applyFill="1" applyBorder="1"/>
    <xf numFmtId="3" fontId="3" fillId="0" borderId="43" xfId="42" applyNumberFormat="1" applyFont="1" applyFill="1" applyBorder="1" applyAlignment="1">
      <alignment horizontal="right" vertical="center" wrapText="1"/>
    </xf>
    <xf numFmtId="3" fontId="43" fillId="0" borderId="43" xfId="67" applyNumberFormat="1" applyFont="1" applyFill="1" applyBorder="1"/>
    <xf numFmtId="3" fontId="41" fillId="0" borderId="43" xfId="0" applyNumberFormat="1" applyFont="1" applyFill="1" applyBorder="1"/>
    <xf numFmtId="3" fontId="41" fillId="0" borderId="43" xfId="41" applyNumberFormat="1" applyFont="1" applyFill="1" applyBorder="1"/>
    <xf numFmtId="3" fontId="44" fillId="0" borderId="43" xfId="67" applyNumberFormat="1" applyFont="1" applyFill="1" applyBorder="1"/>
    <xf numFmtId="3" fontId="45" fillId="0" borderId="43" xfId="42" applyNumberFormat="1" applyFont="1" applyFill="1" applyBorder="1" applyAlignment="1">
      <alignment horizontal="right" vertical="center" wrapText="1"/>
    </xf>
    <xf numFmtId="3" fontId="42" fillId="27" borderId="43" xfId="0" applyNumberFormat="1" applyFont="1" applyFill="1" applyBorder="1"/>
    <xf numFmtId="3" fontId="42" fillId="27" borderId="43" xfId="41" applyNumberFormat="1" applyFont="1" applyFill="1" applyBorder="1"/>
    <xf numFmtId="3" fontId="3" fillId="27" borderId="43" xfId="42" applyNumberFormat="1" applyFont="1" applyFill="1" applyBorder="1" applyAlignment="1">
      <alignment horizontal="right" vertical="center" wrapText="1"/>
    </xf>
    <xf numFmtId="3" fontId="41" fillId="27" borderId="43" xfId="41" applyNumberFormat="1" applyFont="1" applyFill="1" applyBorder="1"/>
    <xf numFmtId="3" fontId="40" fillId="27" borderId="43" xfId="0" applyNumberFormat="1" applyFont="1" applyFill="1" applyBorder="1" applyAlignment="1">
      <alignment horizontal="right" vertical="center"/>
    </xf>
    <xf numFmtId="0" fontId="30" fillId="0" borderId="18" xfId="41" applyFont="1" applyBorder="1" applyAlignment="1">
      <alignment horizontal="center" vertical="center"/>
    </xf>
    <xf numFmtId="0" fontId="29" fillId="0" borderId="0" xfId="41" applyFont="1"/>
    <xf numFmtId="0" fontId="30" fillId="28" borderId="30" xfId="41" applyFont="1" applyFill="1" applyBorder="1" applyAlignment="1">
      <alignment horizontal="center" vertical="center"/>
    </xf>
  </cellXfs>
  <cellStyles count="68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 3" xfId="67"/>
    <cellStyle name="normální_7-bilance2009-test" xfId="41"/>
    <cellStyle name="normální_VaV -17" xfId="42"/>
    <cellStyle name="normální_VVaI 2011září PSP pro 11" xfId="43"/>
    <cellStyle name="Percent" xfId="44"/>
    <cellStyle name="Pevní" xfId="45"/>
    <cellStyle name="Poznámka" xfId="46" builtinId="10" customBuiltin="1"/>
    <cellStyle name="Procenta" xfId="66" builtinId="5"/>
    <cellStyle name="Propojená buňka" xfId="47" builtinId="24" customBuiltin="1"/>
    <cellStyle name="SAPBEXaggData" xfId="48"/>
    <cellStyle name="SAPBEXaggItem" xfId="49"/>
    <cellStyle name="SAPBEXchaText" xfId="50"/>
    <cellStyle name="SAPBEXstdData" xfId="51"/>
    <cellStyle name="SAPBEXstdItem" xfId="52"/>
    <cellStyle name="Správně" xfId="53" builtinId="26" customBuiltin="1"/>
    <cellStyle name="Text upozornění" xfId="54" builtinId="11" customBuiltin="1"/>
    <cellStyle name="Total" xfId="55"/>
    <cellStyle name="Vstup" xfId="56" builtinId="20" customBuiltin="1"/>
    <cellStyle name="Výpočet" xfId="57" builtinId="22" customBuiltin="1"/>
    <cellStyle name="Výstup" xfId="58" builtinId="21" customBuiltin="1"/>
    <cellStyle name="Vysvětlující text" xfId="59" builtinId="53" customBuiltin="1"/>
    <cellStyle name="Zvýraznění 1" xfId="60" builtinId="29" customBuiltin="1"/>
    <cellStyle name="Zvýraznění 2" xfId="61" builtinId="33" customBuiltin="1"/>
    <cellStyle name="Zvýraznění 3" xfId="62" builtinId="37" customBuiltin="1"/>
    <cellStyle name="Zvýraznění 4" xfId="63" builtinId="41" customBuiltin="1"/>
    <cellStyle name="Zvýraznění 5" xfId="64" builtinId="45" customBuiltin="1"/>
    <cellStyle name="Zvýraznění 6" xfId="65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O26" sqref="O26"/>
    </sheetView>
  </sheetViews>
  <sheetFormatPr defaultRowHeight="12.75" x14ac:dyDescent="0.2"/>
  <cols>
    <col min="1" max="1" width="36" style="1" customWidth="1"/>
    <col min="2" max="2" width="19.5703125" style="63" hidden="1" customWidth="1"/>
    <col min="3" max="4" width="19.5703125" style="1" hidden="1" customWidth="1"/>
    <col min="5" max="7" width="19.5703125" style="1" customWidth="1"/>
    <col min="8" max="8" width="10.42578125" style="83" customWidth="1"/>
    <col min="9" max="9" width="3" style="83" customWidth="1"/>
    <col min="10" max="11" width="15.140625" style="1" customWidth="1"/>
    <col min="12" max="12" width="15.28515625" style="1" customWidth="1"/>
    <col min="13" max="13" width="14" style="1" customWidth="1"/>
    <col min="14" max="16384" width="9.140625" style="1"/>
  </cols>
  <sheetData>
    <row r="1" spans="1:13" ht="21" customHeight="1" x14ac:dyDescent="0.25">
      <c r="A1" s="140" t="s">
        <v>37</v>
      </c>
    </row>
    <row r="3" spans="1:13" ht="15.75" x14ac:dyDescent="0.25">
      <c r="A3" s="56" t="s">
        <v>36</v>
      </c>
      <c r="B3" s="60"/>
      <c r="H3" s="82" t="s">
        <v>12</v>
      </c>
      <c r="I3" s="82"/>
    </row>
    <row r="4" spans="1:13" ht="8.25" customHeight="1" x14ac:dyDescent="0.2">
      <c r="A4" s="7"/>
      <c r="B4" s="61"/>
    </row>
    <row r="5" spans="1:13" ht="15.75" x14ac:dyDescent="0.25">
      <c r="A5" s="2" t="s">
        <v>0</v>
      </c>
      <c r="B5" s="62"/>
      <c r="C5" s="3"/>
      <c r="D5" s="3"/>
      <c r="E5" s="3"/>
      <c r="F5" s="3"/>
      <c r="G5" s="3"/>
      <c r="H5" s="84"/>
      <c r="I5" s="84"/>
    </row>
    <row r="6" spans="1:13" ht="13.5" thickBot="1" x14ac:dyDescent="0.25">
      <c r="B6" s="107" t="s">
        <v>33</v>
      </c>
      <c r="H6" s="82" t="s">
        <v>1</v>
      </c>
      <c r="I6" s="82"/>
    </row>
    <row r="7" spans="1:13" ht="38.25" customHeight="1" thickTop="1" thickBot="1" x14ac:dyDescent="0.3">
      <c r="A7" s="57" t="s">
        <v>2</v>
      </c>
      <c r="B7" s="108" t="s">
        <v>15</v>
      </c>
      <c r="C7" s="46" t="s">
        <v>17</v>
      </c>
      <c r="D7" s="46" t="s">
        <v>23</v>
      </c>
      <c r="E7" s="141" t="s">
        <v>31</v>
      </c>
      <c r="F7" s="139" t="s">
        <v>22</v>
      </c>
      <c r="G7" s="139" t="s">
        <v>32</v>
      </c>
      <c r="H7" s="85" t="s">
        <v>35</v>
      </c>
      <c r="I7" s="120"/>
      <c r="J7" s="122" t="s">
        <v>38</v>
      </c>
      <c r="K7" s="123" t="s">
        <v>39</v>
      </c>
    </row>
    <row r="8" spans="1:13" ht="15.75" customHeight="1" x14ac:dyDescent="0.25">
      <c r="A8" s="15" t="s">
        <v>19</v>
      </c>
      <c r="B8" s="64">
        <f t="shared" ref="B8:D8" si="0">B9+B12</f>
        <v>37892018.009999998</v>
      </c>
      <c r="C8" s="27">
        <f t="shared" si="0"/>
        <v>48128610.32</v>
      </c>
      <c r="D8" s="27">
        <f t="shared" si="0"/>
        <v>25348495.539999999</v>
      </c>
      <c r="E8" s="27">
        <f>E9+E12</f>
        <v>62486217.770000003</v>
      </c>
      <c r="F8" s="27">
        <f>F9+F12</f>
        <v>221428934</v>
      </c>
      <c r="G8" s="113">
        <v>209403981</v>
      </c>
      <c r="H8" s="89">
        <f>ROUND(G8/F8*100,1)</f>
        <v>94.6</v>
      </c>
      <c r="I8" s="121"/>
      <c r="J8" s="124"/>
      <c r="K8" s="125"/>
      <c r="L8" s="6"/>
      <c r="M8" s="6"/>
    </row>
    <row r="9" spans="1:13" ht="15.75" customHeight="1" x14ac:dyDescent="0.25">
      <c r="A9" s="40" t="s">
        <v>24</v>
      </c>
      <c r="B9" s="65">
        <f t="shared" ref="B9:E9" si="1">B10+B11</f>
        <v>37892018.009999998</v>
      </c>
      <c r="C9" s="5">
        <f t="shared" si="1"/>
        <v>48128610.32</v>
      </c>
      <c r="D9" s="5">
        <f t="shared" si="1"/>
        <v>25348495.539999999</v>
      </c>
      <c r="E9" s="5">
        <f t="shared" si="1"/>
        <v>62486217.770000003</v>
      </c>
      <c r="F9" s="5">
        <f>F10+F11</f>
        <v>213601015</v>
      </c>
      <c r="G9" s="114">
        <v>209403981</v>
      </c>
      <c r="H9" s="88">
        <f t="shared" ref="H9:H72" si="2">ROUND(G9/F9*100,1)</f>
        <v>98</v>
      </c>
      <c r="I9" s="121"/>
      <c r="J9" s="137">
        <v>213885965</v>
      </c>
      <c r="K9" s="135">
        <f>G9-J9</f>
        <v>-4481984</v>
      </c>
      <c r="L9" s="6"/>
      <c r="M9" s="6"/>
    </row>
    <row r="10" spans="1:13" ht="15.75" customHeight="1" x14ac:dyDescent="0.25">
      <c r="A10" s="14" t="s">
        <v>21</v>
      </c>
      <c r="B10" s="66">
        <v>37892018.009999998</v>
      </c>
      <c r="C10" s="36">
        <v>48128610.32</v>
      </c>
      <c r="D10" s="20">
        <v>25348495.539999999</v>
      </c>
      <c r="E10" s="20">
        <v>62486217.770000003</v>
      </c>
      <c r="F10" s="20">
        <f>217025877-3424862</f>
        <v>213601015</v>
      </c>
      <c r="G10" s="99">
        <v>209403981</v>
      </c>
      <c r="H10" s="88">
        <f t="shared" si="2"/>
        <v>98</v>
      </c>
      <c r="I10" s="121"/>
      <c r="J10" s="135">
        <v>213885965</v>
      </c>
      <c r="K10" s="135">
        <f t="shared" ref="K10:K72" si="3">G10-J10</f>
        <v>-4481984</v>
      </c>
      <c r="L10" s="6"/>
      <c r="M10" s="6"/>
    </row>
    <row r="11" spans="1:13" ht="15.75" customHeight="1" x14ac:dyDescent="0.25">
      <c r="A11" s="14" t="s">
        <v>16</v>
      </c>
      <c r="B11" s="67">
        <v>0</v>
      </c>
      <c r="C11" s="36">
        <v>0</v>
      </c>
      <c r="D11" s="20">
        <v>0</v>
      </c>
      <c r="E11" s="20">
        <v>0</v>
      </c>
      <c r="F11" s="20">
        <v>0</v>
      </c>
      <c r="G11" s="99">
        <v>0</v>
      </c>
      <c r="H11" s="88">
        <v>0</v>
      </c>
      <c r="I11" s="121"/>
      <c r="J11" s="125"/>
      <c r="K11" s="125">
        <f t="shared" si="3"/>
        <v>0</v>
      </c>
      <c r="L11" s="6"/>
      <c r="M11" s="6"/>
    </row>
    <row r="12" spans="1:13" ht="15.75" customHeight="1" x14ac:dyDescent="0.25">
      <c r="A12" s="41" t="s">
        <v>29</v>
      </c>
      <c r="B12" s="68">
        <v>0</v>
      </c>
      <c r="C12" s="47">
        <v>0</v>
      </c>
      <c r="D12" s="49">
        <v>0</v>
      </c>
      <c r="E12" s="49">
        <v>0</v>
      </c>
      <c r="F12" s="49">
        <v>7827919</v>
      </c>
      <c r="G12" s="100">
        <v>0</v>
      </c>
      <c r="H12" s="88">
        <f t="shared" si="2"/>
        <v>0</v>
      </c>
      <c r="I12" s="121"/>
      <c r="J12" s="125"/>
      <c r="K12" s="125">
        <f t="shared" si="3"/>
        <v>0</v>
      </c>
      <c r="L12" s="6"/>
      <c r="M12" s="6"/>
    </row>
    <row r="13" spans="1:13" ht="15.75" customHeight="1" x14ac:dyDescent="0.25">
      <c r="A13" s="54" t="s">
        <v>26</v>
      </c>
      <c r="B13" s="69">
        <v>0</v>
      </c>
      <c r="C13" s="38">
        <v>0</v>
      </c>
      <c r="D13" s="38">
        <v>0</v>
      </c>
      <c r="E13" s="38">
        <v>0</v>
      </c>
      <c r="F13" s="16">
        <f>F14+F15</f>
        <v>9959766</v>
      </c>
      <c r="G13" s="104">
        <v>25152000</v>
      </c>
      <c r="H13" s="115">
        <f t="shared" si="2"/>
        <v>252.5</v>
      </c>
      <c r="I13" s="121"/>
      <c r="J13" s="124">
        <v>25152000</v>
      </c>
      <c r="K13" s="125">
        <f t="shared" si="3"/>
        <v>0</v>
      </c>
      <c r="L13" s="6"/>
      <c r="M13" s="6"/>
    </row>
    <row r="14" spans="1:13" ht="15.75" customHeight="1" x14ac:dyDescent="0.25">
      <c r="A14" s="14" t="s">
        <v>21</v>
      </c>
      <c r="B14" s="67">
        <v>0</v>
      </c>
      <c r="C14" s="34">
        <v>0</v>
      </c>
      <c r="D14" s="34">
        <v>0</v>
      </c>
      <c r="E14" s="34">
        <v>0</v>
      </c>
      <c r="F14" s="20">
        <v>9959766</v>
      </c>
      <c r="G14" s="99">
        <v>25152000</v>
      </c>
      <c r="H14" s="88">
        <f t="shared" si="2"/>
        <v>252.5</v>
      </c>
      <c r="I14" s="121"/>
      <c r="J14" s="125">
        <v>25152000</v>
      </c>
      <c r="K14" s="125">
        <f t="shared" si="3"/>
        <v>0</v>
      </c>
      <c r="L14" s="6"/>
      <c r="M14" s="6"/>
    </row>
    <row r="15" spans="1:13" ht="15.75" customHeight="1" x14ac:dyDescent="0.25">
      <c r="A15" s="23" t="s">
        <v>16</v>
      </c>
      <c r="B15" s="70">
        <v>0</v>
      </c>
      <c r="C15" s="29">
        <v>0</v>
      </c>
      <c r="D15" s="29">
        <v>0</v>
      </c>
      <c r="E15" s="29">
        <v>0</v>
      </c>
      <c r="F15" s="24">
        <v>0</v>
      </c>
      <c r="G15" s="102">
        <v>0</v>
      </c>
      <c r="H15" s="87">
        <v>0</v>
      </c>
      <c r="I15" s="121"/>
      <c r="J15" s="125">
        <v>0</v>
      </c>
      <c r="K15" s="125">
        <f t="shared" si="3"/>
        <v>0</v>
      </c>
      <c r="L15" s="6"/>
      <c r="M15" s="6"/>
    </row>
    <row r="16" spans="1:13" ht="15.75" customHeight="1" x14ac:dyDescent="0.25">
      <c r="A16" s="17" t="s">
        <v>3</v>
      </c>
      <c r="B16" s="71">
        <f t="shared" ref="B16:F16" si="4">B17+B18</f>
        <v>392783550</v>
      </c>
      <c r="C16" s="16">
        <f t="shared" si="4"/>
        <v>404628797.24000001</v>
      </c>
      <c r="D16" s="16">
        <f t="shared" si="4"/>
        <v>432981090.25</v>
      </c>
      <c r="E16" s="5">
        <f t="shared" si="4"/>
        <v>397053604.36000001</v>
      </c>
      <c r="F16" s="5">
        <f t="shared" si="4"/>
        <v>434652000</v>
      </c>
      <c r="G16" s="114">
        <v>436040000</v>
      </c>
      <c r="H16" s="115">
        <f t="shared" si="2"/>
        <v>100.3</v>
      </c>
      <c r="I16" s="121"/>
      <c r="J16" s="131">
        <v>436040000</v>
      </c>
      <c r="K16" s="125">
        <f t="shared" si="3"/>
        <v>0</v>
      </c>
      <c r="L16" s="6"/>
      <c r="M16" s="6"/>
    </row>
    <row r="17" spans="1:13" ht="15.75" customHeight="1" x14ac:dyDescent="0.25">
      <c r="A17" s="14" t="s">
        <v>21</v>
      </c>
      <c r="B17" s="72">
        <v>77034870</v>
      </c>
      <c r="C17" s="36">
        <v>88866703.5</v>
      </c>
      <c r="D17" s="20">
        <v>89991300.920000002</v>
      </c>
      <c r="E17" s="20">
        <v>99136106.260000005</v>
      </c>
      <c r="F17" s="20">
        <v>101652000</v>
      </c>
      <c r="G17" s="99">
        <v>102200000</v>
      </c>
      <c r="H17" s="88">
        <f t="shared" si="2"/>
        <v>100.5</v>
      </c>
      <c r="I17" s="121"/>
      <c r="J17" s="127">
        <v>102200000</v>
      </c>
      <c r="K17" s="125">
        <f t="shared" si="3"/>
        <v>0</v>
      </c>
      <c r="L17" s="6"/>
      <c r="M17" s="6"/>
    </row>
    <row r="18" spans="1:13" ht="15.75" customHeight="1" x14ac:dyDescent="0.25">
      <c r="A18" s="23" t="s">
        <v>16</v>
      </c>
      <c r="B18" s="73">
        <v>315748680</v>
      </c>
      <c r="C18" s="35">
        <v>315762093.74000001</v>
      </c>
      <c r="D18" s="24">
        <v>342989789.32999998</v>
      </c>
      <c r="E18" s="24">
        <v>297917498.10000002</v>
      </c>
      <c r="F18" s="24">
        <v>333000000</v>
      </c>
      <c r="G18" s="103">
        <v>333840000</v>
      </c>
      <c r="H18" s="88">
        <f t="shared" si="2"/>
        <v>100.3</v>
      </c>
      <c r="I18" s="121"/>
      <c r="J18" s="128">
        <v>333840000</v>
      </c>
      <c r="K18" s="125">
        <f t="shared" si="3"/>
        <v>0</v>
      </c>
      <c r="L18" s="6"/>
      <c r="M18" s="6"/>
    </row>
    <row r="19" spans="1:13" ht="24.75" customHeight="1" x14ac:dyDescent="0.25">
      <c r="A19" s="53" t="s">
        <v>25</v>
      </c>
      <c r="B19" s="74">
        <v>0</v>
      </c>
      <c r="C19" s="33">
        <v>0</v>
      </c>
      <c r="D19" s="33">
        <v>0</v>
      </c>
      <c r="E19" s="33">
        <v>0</v>
      </c>
      <c r="F19" s="16">
        <f>F20+F21</f>
        <v>9977391</v>
      </c>
      <c r="G19" s="104">
        <v>60000000</v>
      </c>
      <c r="H19" s="115">
        <f t="shared" si="2"/>
        <v>601.4</v>
      </c>
      <c r="I19" s="121"/>
      <c r="J19" s="132">
        <v>60000000</v>
      </c>
      <c r="K19" s="125">
        <f t="shared" si="3"/>
        <v>0</v>
      </c>
      <c r="L19" s="6"/>
      <c r="M19" s="6"/>
    </row>
    <row r="20" spans="1:13" ht="15.75" customHeight="1" x14ac:dyDescent="0.25">
      <c r="A20" s="14" t="s">
        <v>21</v>
      </c>
      <c r="B20" s="72">
        <v>0</v>
      </c>
      <c r="C20" s="30">
        <v>0</v>
      </c>
      <c r="D20" s="30">
        <v>0</v>
      </c>
      <c r="E20" s="30">
        <v>0</v>
      </c>
      <c r="F20" s="20">
        <v>9977391</v>
      </c>
      <c r="G20" s="99">
        <v>60000000</v>
      </c>
      <c r="H20" s="88">
        <f t="shared" si="2"/>
        <v>601.4</v>
      </c>
      <c r="I20" s="121"/>
      <c r="J20" s="129">
        <v>60000000</v>
      </c>
      <c r="K20" s="125">
        <f t="shared" si="3"/>
        <v>0</v>
      </c>
      <c r="L20" s="6"/>
      <c r="M20" s="6"/>
    </row>
    <row r="21" spans="1:13" ht="15.75" customHeight="1" x14ac:dyDescent="0.25">
      <c r="A21" s="23" t="s">
        <v>16</v>
      </c>
      <c r="B21" s="73">
        <v>0</v>
      </c>
      <c r="C21" s="31">
        <v>0</v>
      </c>
      <c r="D21" s="31">
        <v>0</v>
      </c>
      <c r="E21" s="31">
        <v>0</v>
      </c>
      <c r="F21" s="24">
        <v>0</v>
      </c>
      <c r="G21" s="102">
        <v>0</v>
      </c>
      <c r="H21" s="87">
        <v>0</v>
      </c>
      <c r="I21" s="121"/>
      <c r="J21" s="126">
        <v>0</v>
      </c>
      <c r="K21" s="125">
        <f t="shared" si="3"/>
        <v>0</v>
      </c>
      <c r="L21" s="6"/>
      <c r="M21" s="6"/>
    </row>
    <row r="22" spans="1:13" ht="15.75" customHeight="1" x14ac:dyDescent="0.25">
      <c r="A22" s="18" t="s">
        <v>4</v>
      </c>
      <c r="B22" s="74">
        <f t="shared" ref="B22:F22" si="5">B23+B24</f>
        <v>581310521.45999992</v>
      </c>
      <c r="C22" s="16">
        <f t="shared" si="5"/>
        <v>574367012.24000001</v>
      </c>
      <c r="D22" s="16">
        <f t="shared" si="5"/>
        <v>419573711.33999997</v>
      </c>
      <c r="E22" s="5">
        <f t="shared" si="5"/>
        <v>364055446.66999996</v>
      </c>
      <c r="F22" s="5">
        <f t="shared" si="5"/>
        <v>568176000</v>
      </c>
      <c r="G22" s="114">
        <v>763321000</v>
      </c>
      <c r="H22" s="115">
        <f t="shared" si="2"/>
        <v>134.30000000000001</v>
      </c>
      <c r="I22" s="121"/>
      <c r="J22" s="131">
        <v>763321000</v>
      </c>
      <c r="K22" s="125">
        <f t="shared" si="3"/>
        <v>0</v>
      </c>
      <c r="L22" s="6"/>
      <c r="M22" s="6"/>
    </row>
    <row r="23" spans="1:13" ht="15.75" customHeight="1" x14ac:dyDescent="0.25">
      <c r="A23" s="14" t="s">
        <v>21</v>
      </c>
      <c r="B23" s="75">
        <v>43379297.18</v>
      </c>
      <c r="C23" s="36">
        <v>48489243.700000003</v>
      </c>
      <c r="D23" s="20">
        <v>47110182.259999998</v>
      </c>
      <c r="E23" s="20">
        <v>54002996.530000001</v>
      </c>
      <c r="F23" s="20">
        <v>68176000</v>
      </c>
      <c r="G23" s="99">
        <v>69156000</v>
      </c>
      <c r="H23" s="88">
        <f t="shared" si="2"/>
        <v>101.4</v>
      </c>
      <c r="I23" s="121"/>
      <c r="J23" s="134">
        <v>143321000</v>
      </c>
      <c r="K23" s="135">
        <f t="shared" si="3"/>
        <v>-74165000</v>
      </c>
      <c r="L23" s="6"/>
      <c r="M23" s="6"/>
    </row>
    <row r="24" spans="1:13" ht="15.75" customHeight="1" x14ac:dyDescent="0.25">
      <c r="A24" s="23" t="s">
        <v>16</v>
      </c>
      <c r="B24" s="76">
        <v>537931224.27999997</v>
      </c>
      <c r="C24" s="35">
        <v>525877768.54000002</v>
      </c>
      <c r="D24" s="50">
        <v>372463529.07999998</v>
      </c>
      <c r="E24" s="24">
        <v>310052450.13999999</v>
      </c>
      <c r="F24" s="24">
        <v>500000000</v>
      </c>
      <c r="G24" s="103">
        <v>694165000</v>
      </c>
      <c r="H24" s="88">
        <f t="shared" si="2"/>
        <v>138.80000000000001</v>
      </c>
      <c r="I24" s="121"/>
      <c r="J24" s="136">
        <v>620000000</v>
      </c>
      <c r="K24" s="135">
        <f t="shared" si="3"/>
        <v>74165000</v>
      </c>
      <c r="L24" s="6"/>
      <c r="M24" s="6"/>
    </row>
    <row r="25" spans="1:13" ht="15.75" customHeight="1" x14ac:dyDescent="0.25">
      <c r="A25" s="18" t="s">
        <v>28</v>
      </c>
      <c r="B25" s="74">
        <f>B26+B27</f>
        <v>233996</v>
      </c>
      <c r="C25" s="21">
        <f t="shared" ref="C25:E25" si="6">C26+C27</f>
        <v>0</v>
      </c>
      <c r="D25" s="21">
        <f t="shared" si="6"/>
        <v>0</v>
      </c>
      <c r="E25" s="21">
        <f t="shared" si="6"/>
        <v>0</v>
      </c>
      <c r="F25" s="21">
        <f>F26+F27</f>
        <v>153231534</v>
      </c>
      <c r="G25" s="101">
        <v>248379554</v>
      </c>
      <c r="H25" s="115">
        <f t="shared" si="2"/>
        <v>162.1</v>
      </c>
      <c r="I25" s="121"/>
      <c r="J25" s="132">
        <v>248379554</v>
      </c>
      <c r="K25" s="125">
        <f t="shared" si="3"/>
        <v>0</v>
      </c>
      <c r="L25" s="6"/>
      <c r="M25" s="6"/>
    </row>
    <row r="26" spans="1:13" ht="15.75" customHeight="1" x14ac:dyDescent="0.25">
      <c r="A26" s="14" t="s">
        <v>21</v>
      </c>
      <c r="B26" s="75">
        <v>0</v>
      </c>
      <c r="C26" s="20">
        <v>0</v>
      </c>
      <c r="D26" s="51">
        <v>0</v>
      </c>
      <c r="E26" s="20">
        <v>0</v>
      </c>
      <c r="F26" s="20">
        <v>153231534</v>
      </c>
      <c r="G26" s="99">
        <v>248379554</v>
      </c>
      <c r="H26" s="88">
        <f t="shared" si="2"/>
        <v>162.1</v>
      </c>
      <c r="I26" s="121"/>
      <c r="J26" s="129">
        <v>248379554</v>
      </c>
      <c r="K26" s="125">
        <f t="shared" si="3"/>
        <v>0</v>
      </c>
      <c r="L26" s="6"/>
      <c r="M26" s="6"/>
    </row>
    <row r="27" spans="1:13" ht="15.75" customHeight="1" x14ac:dyDescent="0.25">
      <c r="A27" s="23" t="s">
        <v>16</v>
      </c>
      <c r="B27" s="76">
        <v>233996</v>
      </c>
      <c r="C27" s="24">
        <v>0</v>
      </c>
      <c r="D27" s="50">
        <v>0</v>
      </c>
      <c r="E27" s="24">
        <v>0</v>
      </c>
      <c r="F27" s="24">
        <v>0</v>
      </c>
      <c r="G27" s="102">
        <v>0</v>
      </c>
      <c r="H27" s="87">
        <v>0</v>
      </c>
      <c r="I27" s="121"/>
      <c r="J27" s="126">
        <v>0</v>
      </c>
      <c r="K27" s="125">
        <f t="shared" si="3"/>
        <v>0</v>
      </c>
      <c r="L27" s="6"/>
      <c r="M27" s="6"/>
    </row>
    <row r="28" spans="1:13" ht="15.75" customHeight="1" x14ac:dyDescent="0.25">
      <c r="A28" s="17" t="s">
        <v>18</v>
      </c>
      <c r="B28" s="74">
        <f t="shared" ref="B28:F28" si="7">B29+B30</f>
        <v>3231735069.5</v>
      </c>
      <c r="C28" s="16">
        <f t="shared" si="7"/>
        <v>3425016820.1399999</v>
      </c>
      <c r="D28" s="16">
        <f t="shared" si="7"/>
        <v>3642304285.4899998</v>
      </c>
      <c r="E28" s="5">
        <f t="shared" si="7"/>
        <v>3927443927.96</v>
      </c>
      <c r="F28" s="5">
        <f t="shared" si="7"/>
        <v>4257427000</v>
      </c>
      <c r="G28" s="114">
        <v>4333066000</v>
      </c>
      <c r="H28" s="115">
        <f t="shared" si="2"/>
        <v>101.8</v>
      </c>
      <c r="I28" s="121"/>
      <c r="J28" s="133">
        <v>4333066000</v>
      </c>
      <c r="K28" s="125">
        <f t="shared" si="3"/>
        <v>0</v>
      </c>
      <c r="L28" s="6"/>
      <c r="M28" s="6"/>
    </row>
    <row r="29" spans="1:13" ht="15.75" customHeight="1" x14ac:dyDescent="0.25">
      <c r="A29" s="14" t="s">
        <v>21</v>
      </c>
      <c r="B29" s="72">
        <v>94423482.640000001</v>
      </c>
      <c r="C29" s="36">
        <v>86782437.620000005</v>
      </c>
      <c r="D29" s="20">
        <v>80615409</v>
      </c>
      <c r="E29" s="20">
        <v>85581739.099999994</v>
      </c>
      <c r="F29" s="20">
        <v>109783000</v>
      </c>
      <c r="G29" s="105">
        <v>109783000</v>
      </c>
      <c r="H29" s="88">
        <f t="shared" si="2"/>
        <v>100</v>
      </c>
      <c r="I29" s="121"/>
      <c r="J29" s="128">
        <v>109783000</v>
      </c>
      <c r="K29" s="125">
        <f t="shared" si="3"/>
        <v>0</v>
      </c>
      <c r="L29" s="6"/>
      <c r="M29" s="6"/>
    </row>
    <row r="30" spans="1:13" ht="15.75" customHeight="1" x14ac:dyDescent="0.25">
      <c r="A30" s="23" t="s">
        <v>16</v>
      </c>
      <c r="B30" s="73">
        <v>3137311586.8600001</v>
      </c>
      <c r="C30" s="35">
        <v>3338234382.52</v>
      </c>
      <c r="D30" s="24">
        <v>3561688876.4899998</v>
      </c>
      <c r="E30" s="24">
        <v>3841862188.8600001</v>
      </c>
      <c r="F30" s="24">
        <f>4172644000-25000000</f>
        <v>4147644000</v>
      </c>
      <c r="G30" s="103">
        <v>4223283000</v>
      </c>
      <c r="H30" s="88">
        <f t="shared" si="2"/>
        <v>101.8</v>
      </c>
      <c r="I30" s="121"/>
      <c r="J30" s="127">
        <v>4223283000</v>
      </c>
      <c r="K30" s="125">
        <f t="shared" si="3"/>
        <v>0</v>
      </c>
      <c r="L30" s="6"/>
      <c r="M30" s="6"/>
    </row>
    <row r="31" spans="1:13" s="7" customFormat="1" ht="15.75" customHeight="1" x14ac:dyDescent="0.25">
      <c r="A31" s="17" t="s">
        <v>5</v>
      </c>
      <c r="B31" s="74">
        <f t="shared" ref="B31:F31" si="8">B32+B35</f>
        <v>4626126810.0799999</v>
      </c>
      <c r="C31" s="16">
        <f t="shared" si="8"/>
        <v>5012924905.6499996</v>
      </c>
      <c r="D31" s="16">
        <f t="shared" si="8"/>
        <v>5291804921.54</v>
      </c>
      <c r="E31" s="5">
        <f t="shared" si="8"/>
        <v>640374977</v>
      </c>
      <c r="F31" s="5">
        <f t="shared" si="8"/>
        <v>2502063000</v>
      </c>
      <c r="G31" s="114">
        <v>3503928152</v>
      </c>
      <c r="H31" s="115">
        <f t="shared" si="2"/>
        <v>140</v>
      </c>
      <c r="I31" s="121"/>
      <c r="J31" s="126"/>
      <c r="K31" s="125"/>
      <c r="L31" s="6"/>
      <c r="M31" s="6"/>
    </row>
    <row r="32" spans="1:13" s="7" customFormat="1" ht="15.75" customHeight="1" x14ac:dyDescent="0.25">
      <c r="A32" s="40" t="s">
        <v>24</v>
      </c>
      <c r="B32" s="74">
        <f t="shared" ref="B32:F32" si="9">B33+B34</f>
        <v>2550250279.0799999</v>
      </c>
      <c r="C32" s="16">
        <f t="shared" si="9"/>
        <v>1600624065.6500001</v>
      </c>
      <c r="D32" s="16">
        <f t="shared" si="9"/>
        <v>846268866.78999996</v>
      </c>
      <c r="E32" s="5">
        <f t="shared" si="9"/>
        <v>530619599</v>
      </c>
      <c r="F32" s="5">
        <f t="shared" si="9"/>
        <v>1481927000</v>
      </c>
      <c r="G32" s="114">
        <v>2194044152</v>
      </c>
      <c r="H32" s="88">
        <f t="shared" si="2"/>
        <v>148.1</v>
      </c>
      <c r="I32" s="121"/>
      <c r="J32" s="137">
        <v>2594044152</v>
      </c>
      <c r="K32" s="135">
        <f t="shared" si="3"/>
        <v>-400000000</v>
      </c>
      <c r="L32" s="6"/>
      <c r="M32" s="6"/>
    </row>
    <row r="33" spans="1:13" s="7" customFormat="1" ht="15.75" customHeight="1" x14ac:dyDescent="0.25">
      <c r="A33" s="14" t="s">
        <v>21</v>
      </c>
      <c r="B33" s="72">
        <v>514051258.60000002</v>
      </c>
      <c r="C33" s="36">
        <v>554952216.64999998</v>
      </c>
      <c r="D33" s="20">
        <v>486690817.25</v>
      </c>
      <c r="E33" s="20">
        <v>226348416</v>
      </c>
      <c r="F33" s="20">
        <v>431675000</v>
      </c>
      <c r="G33" s="99">
        <v>601000000</v>
      </c>
      <c r="H33" s="88">
        <f t="shared" si="2"/>
        <v>139.19999999999999</v>
      </c>
      <c r="I33" s="121"/>
      <c r="J33" s="134">
        <v>1525542152</v>
      </c>
      <c r="K33" s="135">
        <f t="shared" si="3"/>
        <v>-924542152</v>
      </c>
      <c r="L33" s="6"/>
      <c r="M33" s="6"/>
    </row>
    <row r="34" spans="1:13" s="7" customFormat="1" ht="15.75" customHeight="1" x14ac:dyDescent="0.25">
      <c r="A34" s="14" t="s">
        <v>16</v>
      </c>
      <c r="B34" s="72">
        <v>2036199020.48</v>
      </c>
      <c r="C34" s="36">
        <v>1045671849</v>
      </c>
      <c r="D34" s="51">
        <v>359578049.54000002</v>
      </c>
      <c r="E34" s="20">
        <v>304271183</v>
      </c>
      <c r="F34" s="20">
        <v>1050252000</v>
      </c>
      <c r="G34" s="99">
        <v>1593044152</v>
      </c>
      <c r="H34" s="88">
        <f t="shared" si="2"/>
        <v>151.69999999999999</v>
      </c>
      <c r="I34" s="121"/>
      <c r="J34" s="134">
        <v>1068502000</v>
      </c>
      <c r="K34" s="135">
        <f t="shared" si="3"/>
        <v>524542152</v>
      </c>
      <c r="L34" s="6"/>
      <c r="M34" s="6"/>
    </row>
    <row r="35" spans="1:13" s="7" customFormat="1" ht="15.75" customHeight="1" x14ac:dyDescent="0.25">
      <c r="A35" s="41" t="s">
        <v>29</v>
      </c>
      <c r="B35" s="77">
        <v>2075876531</v>
      </c>
      <c r="C35" s="47">
        <v>3412300840</v>
      </c>
      <c r="D35" s="52">
        <v>4445536054.75</v>
      </c>
      <c r="E35" s="49">
        <v>109755378</v>
      </c>
      <c r="F35" s="49">
        <v>1020136000</v>
      </c>
      <c r="G35" s="100">
        <v>1309884000</v>
      </c>
      <c r="H35" s="87">
        <f t="shared" si="2"/>
        <v>128.4</v>
      </c>
      <c r="I35" s="121"/>
      <c r="J35" s="126"/>
      <c r="K35" s="125"/>
      <c r="L35" s="6"/>
      <c r="M35" s="6"/>
    </row>
    <row r="36" spans="1:13" s="7" customFormat="1" ht="15.75" customHeight="1" x14ac:dyDescent="0.25">
      <c r="A36" s="54" t="s">
        <v>27</v>
      </c>
      <c r="B36" s="74">
        <v>0</v>
      </c>
      <c r="C36" s="33">
        <v>0</v>
      </c>
      <c r="D36" s="33">
        <v>0</v>
      </c>
      <c r="E36" s="33">
        <v>0</v>
      </c>
      <c r="F36" s="16">
        <f>F37+F38</f>
        <v>15332946</v>
      </c>
      <c r="G36" s="104">
        <v>50000000</v>
      </c>
      <c r="H36" s="115">
        <f t="shared" si="2"/>
        <v>326.10000000000002</v>
      </c>
      <c r="I36" s="121"/>
      <c r="J36" s="132">
        <v>50000000</v>
      </c>
      <c r="K36" s="125">
        <f t="shared" si="3"/>
        <v>0</v>
      </c>
      <c r="L36" s="6"/>
      <c r="M36" s="6"/>
    </row>
    <row r="37" spans="1:13" s="7" customFormat="1" ht="15.75" customHeight="1" x14ac:dyDescent="0.25">
      <c r="A37" s="14" t="s">
        <v>21</v>
      </c>
      <c r="B37" s="72">
        <v>0</v>
      </c>
      <c r="C37" s="30">
        <v>0</v>
      </c>
      <c r="D37" s="30">
        <v>0</v>
      </c>
      <c r="E37" s="30">
        <v>0</v>
      </c>
      <c r="F37" s="20">
        <v>15332946</v>
      </c>
      <c r="G37" s="99">
        <v>50000000</v>
      </c>
      <c r="H37" s="88">
        <f t="shared" si="2"/>
        <v>326.10000000000002</v>
      </c>
      <c r="I37" s="121"/>
      <c r="J37" s="129">
        <v>50000000</v>
      </c>
      <c r="K37" s="125">
        <f t="shared" si="3"/>
        <v>0</v>
      </c>
      <c r="L37" s="6"/>
      <c r="M37" s="6"/>
    </row>
    <row r="38" spans="1:13" s="7" customFormat="1" ht="15.75" customHeight="1" x14ac:dyDescent="0.25">
      <c r="A38" s="23" t="s">
        <v>16</v>
      </c>
      <c r="B38" s="73">
        <v>0</v>
      </c>
      <c r="C38" s="31">
        <v>0</v>
      </c>
      <c r="D38" s="31">
        <v>0</v>
      </c>
      <c r="E38" s="31">
        <v>0</v>
      </c>
      <c r="F38" s="24">
        <v>0</v>
      </c>
      <c r="G38" s="102">
        <v>0</v>
      </c>
      <c r="H38" s="88">
        <v>0</v>
      </c>
      <c r="I38" s="121"/>
      <c r="J38" s="126">
        <v>0</v>
      </c>
      <c r="K38" s="125">
        <f t="shared" si="3"/>
        <v>0</v>
      </c>
      <c r="L38" s="6"/>
      <c r="M38" s="6"/>
    </row>
    <row r="39" spans="1:13" s="7" customFormat="1" ht="15.75" customHeight="1" x14ac:dyDescent="0.25">
      <c r="A39" s="17" t="s">
        <v>6</v>
      </c>
      <c r="B39" s="33">
        <f t="shared" ref="B39:F39" si="10">B40+B41</f>
        <v>763570137.99000001</v>
      </c>
      <c r="C39" s="16">
        <f t="shared" si="10"/>
        <v>769736789</v>
      </c>
      <c r="D39" s="16">
        <f t="shared" si="10"/>
        <v>815597280</v>
      </c>
      <c r="E39" s="5">
        <f t="shared" si="10"/>
        <v>858044769.29999995</v>
      </c>
      <c r="F39" s="5">
        <f t="shared" si="10"/>
        <v>876284000</v>
      </c>
      <c r="G39" s="114">
        <v>884726000</v>
      </c>
      <c r="H39" s="115">
        <f t="shared" si="2"/>
        <v>101</v>
      </c>
      <c r="I39" s="121"/>
      <c r="J39" s="131">
        <v>884726000</v>
      </c>
      <c r="K39" s="125">
        <f t="shared" si="3"/>
        <v>0</v>
      </c>
      <c r="L39" s="6"/>
      <c r="M39" s="6"/>
    </row>
    <row r="40" spans="1:13" s="7" customFormat="1" ht="15.75" customHeight="1" x14ac:dyDescent="0.25">
      <c r="A40" s="14" t="s">
        <v>21</v>
      </c>
      <c r="B40" s="30">
        <v>374921137.99000001</v>
      </c>
      <c r="C40" s="36">
        <v>391184789</v>
      </c>
      <c r="D40" s="51">
        <v>391680280</v>
      </c>
      <c r="E40" s="20">
        <v>394047631.30000001</v>
      </c>
      <c r="F40" s="20">
        <v>450184000</v>
      </c>
      <c r="G40" s="99">
        <v>458626000</v>
      </c>
      <c r="H40" s="88">
        <f t="shared" si="2"/>
        <v>101.9</v>
      </c>
      <c r="I40" s="121"/>
      <c r="J40" s="127">
        <v>458626000</v>
      </c>
      <c r="K40" s="125">
        <f t="shared" si="3"/>
        <v>0</v>
      </c>
      <c r="L40" s="6"/>
      <c r="M40" s="6"/>
    </row>
    <row r="41" spans="1:13" s="7" customFormat="1" ht="15.75" customHeight="1" x14ac:dyDescent="0.25">
      <c r="A41" s="23" t="s">
        <v>16</v>
      </c>
      <c r="B41" s="31">
        <v>388649000</v>
      </c>
      <c r="C41" s="35">
        <v>378552000</v>
      </c>
      <c r="D41" s="50">
        <v>423917000</v>
      </c>
      <c r="E41" s="24">
        <v>463997138</v>
      </c>
      <c r="F41" s="24">
        <v>426100000</v>
      </c>
      <c r="G41" s="103">
        <v>426100000</v>
      </c>
      <c r="H41" s="87">
        <f t="shared" si="2"/>
        <v>100</v>
      </c>
      <c r="I41" s="121"/>
      <c r="J41" s="128">
        <v>426100000</v>
      </c>
      <c r="K41" s="125">
        <f t="shared" si="3"/>
        <v>0</v>
      </c>
      <c r="L41" s="6"/>
      <c r="M41" s="6"/>
    </row>
    <row r="42" spans="1:13" s="7" customFormat="1" ht="25.5" customHeight="1" x14ac:dyDescent="0.25">
      <c r="A42" s="19" t="s">
        <v>7</v>
      </c>
      <c r="B42" s="33">
        <f>B43+B46</f>
        <v>21403715805.760002</v>
      </c>
      <c r="C42" s="16">
        <f>C46+C43</f>
        <v>21296175725.720001</v>
      </c>
      <c r="D42" s="16">
        <f>D43+D46</f>
        <v>21686788124.91</v>
      </c>
      <c r="E42" s="5">
        <f>E43+E46</f>
        <v>15296759600.129999</v>
      </c>
      <c r="F42" s="5">
        <f>F43+F46</f>
        <v>20321205909</v>
      </c>
      <c r="G42" s="114">
        <v>18751885565</v>
      </c>
      <c r="H42" s="88">
        <f t="shared" si="2"/>
        <v>92.3</v>
      </c>
      <c r="I42" s="121"/>
      <c r="J42" s="126"/>
      <c r="K42" s="125"/>
      <c r="L42" s="6"/>
      <c r="M42" s="6"/>
    </row>
    <row r="43" spans="1:13" s="7" customFormat="1" ht="25.5" customHeight="1" x14ac:dyDescent="0.25">
      <c r="A43" s="40" t="s">
        <v>24</v>
      </c>
      <c r="B43" s="33">
        <f t="shared" ref="B43:F43" si="11">B44+B45</f>
        <v>10382873126.26</v>
      </c>
      <c r="C43" s="16">
        <f t="shared" si="11"/>
        <v>11384728432.68</v>
      </c>
      <c r="D43" s="16">
        <f t="shared" si="11"/>
        <v>12007760720.49</v>
      </c>
      <c r="E43" s="5">
        <f t="shared" si="11"/>
        <v>12667559652.049999</v>
      </c>
      <c r="F43" s="5">
        <f t="shared" si="11"/>
        <v>13928304293</v>
      </c>
      <c r="G43" s="114">
        <v>14345112585</v>
      </c>
      <c r="H43" s="88">
        <f t="shared" si="2"/>
        <v>103</v>
      </c>
      <c r="I43" s="121"/>
      <c r="J43" s="137">
        <v>14348714817</v>
      </c>
      <c r="K43" s="135">
        <f t="shared" si="3"/>
        <v>-3602232</v>
      </c>
      <c r="L43" s="6"/>
      <c r="M43" s="6"/>
    </row>
    <row r="44" spans="1:13" s="7" customFormat="1" ht="15.75" customHeight="1" x14ac:dyDescent="0.25">
      <c r="A44" s="14" t="s">
        <v>21</v>
      </c>
      <c r="B44" s="94">
        <v>7664749481.9899998</v>
      </c>
      <c r="C44" s="36">
        <v>7937364209.96</v>
      </c>
      <c r="D44" s="20">
        <v>8085446601.6300001</v>
      </c>
      <c r="E44" s="20">
        <v>7243012504.3699999</v>
      </c>
      <c r="F44" s="20">
        <f>8875780063-20000000</f>
        <v>8855780063</v>
      </c>
      <c r="G44" s="99">
        <v>8896591355</v>
      </c>
      <c r="H44" s="88">
        <f t="shared" si="2"/>
        <v>100.5</v>
      </c>
      <c r="I44" s="121"/>
      <c r="J44" s="134">
        <v>8900193587</v>
      </c>
      <c r="K44" s="135">
        <f t="shared" si="3"/>
        <v>-3602232</v>
      </c>
      <c r="L44" s="6"/>
      <c r="M44" s="6"/>
    </row>
    <row r="45" spans="1:13" s="7" customFormat="1" ht="15.75" customHeight="1" x14ac:dyDescent="0.25">
      <c r="A45" s="14" t="s">
        <v>16</v>
      </c>
      <c r="B45" s="94">
        <v>2718123644.27</v>
      </c>
      <c r="C45" s="36">
        <v>3447364222.7199998</v>
      </c>
      <c r="D45" s="20">
        <v>3922314118.8600001</v>
      </c>
      <c r="E45" s="20">
        <v>5424547147.6800003</v>
      </c>
      <c r="F45" s="20">
        <v>5072524230</v>
      </c>
      <c r="G45" s="99">
        <v>5448521230</v>
      </c>
      <c r="H45" s="88">
        <f t="shared" si="2"/>
        <v>107.4</v>
      </c>
      <c r="I45" s="121"/>
      <c r="J45" s="127">
        <v>5448521230</v>
      </c>
      <c r="K45" s="125">
        <f t="shared" si="3"/>
        <v>0</v>
      </c>
      <c r="L45" s="6"/>
      <c r="M45" s="6"/>
    </row>
    <row r="46" spans="1:13" s="7" customFormat="1" ht="15.75" customHeight="1" x14ac:dyDescent="0.25">
      <c r="A46" s="41" t="s">
        <v>29</v>
      </c>
      <c r="B46" s="95">
        <v>11020842679.5</v>
      </c>
      <c r="C46" s="37">
        <v>9911447293.0400009</v>
      </c>
      <c r="D46" s="16">
        <v>9679027404.4200001</v>
      </c>
      <c r="E46" s="16">
        <v>2629199948.0799999</v>
      </c>
      <c r="F46" s="16">
        <v>6392901616</v>
      </c>
      <c r="G46" s="104">
        <v>4406772980</v>
      </c>
      <c r="H46" s="88">
        <f t="shared" si="2"/>
        <v>68.900000000000006</v>
      </c>
      <c r="I46" s="121"/>
      <c r="J46" s="126"/>
      <c r="K46" s="125"/>
      <c r="L46" s="6"/>
      <c r="M46" s="6"/>
    </row>
    <row r="47" spans="1:13" s="7" customFormat="1" ht="15.75" customHeight="1" x14ac:dyDescent="0.25">
      <c r="A47" s="17" t="s">
        <v>8</v>
      </c>
      <c r="B47" s="96">
        <f t="shared" ref="B47:F47" si="12">B48+B49</f>
        <v>471429410</v>
      </c>
      <c r="C47" s="26">
        <f t="shared" si="12"/>
        <v>477986876</v>
      </c>
      <c r="D47" s="26">
        <f t="shared" si="12"/>
        <v>469407688</v>
      </c>
      <c r="E47" s="28">
        <f t="shared" si="12"/>
        <v>375571758</v>
      </c>
      <c r="F47" s="28">
        <f t="shared" si="12"/>
        <v>518042000</v>
      </c>
      <c r="G47" s="28">
        <v>521382000</v>
      </c>
      <c r="H47" s="115">
        <f t="shared" si="2"/>
        <v>100.6</v>
      </c>
      <c r="I47" s="121"/>
      <c r="J47" s="131">
        <v>521382000</v>
      </c>
      <c r="K47" s="125">
        <f t="shared" si="3"/>
        <v>0</v>
      </c>
      <c r="L47" s="6"/>
      <c r="M47" s="6"/>
    </row>
    <row r="48" spans="1:13" s="7" customFormat="1" ht="15.75" customHeight="1" x14ac:dyDescent="0.25">
      <c r="A48" s="14" t="s">
        <v>21</v>
      </c>
      <c r="B48" s="30">
        <v>73850410</v>
      </c>
      <c r="C48" s="36">
        <v>74184691</v>
      </c>
      <c r="D48" s="20">
        <v>94763688</v>
      </c>
      <c r="E48" s="20">
        <v>100402758</v>
      </c>
      <c r="F48" s="20">
        <v>93042000</v>
      </c>
      <c r="G48" s="20">
        <v>96382000</v>
      </c>
      <c r="H48" s="88">
        <f t="shared" si="2"/>
        <v>103.6</v>
      </c>
      <c r="I48" s="121"/>
      <c r="J48" s="127">
        <v>96382000</v>
      </c>
      <c r="K48" s="125">
        <f t="shared" si="3"/>
        <v>0</v>
      </c>
      <c r="L48" s="6"/>
      <c r="M48" s="6"/>
    </row>
    <row r="49" spans="1:13" s="7" customFormat="1" ht="15.75" customHeight="1" x14ac:dyDescent="0.25">
      <c r="A49" s="14" t="s">
        <v>16</v>
      </c>
      <c r="B49" s="30">
        <v>397579000</v>
      </c>
      <c r="C49" s="36">
        <v>403802185</v>
      </c>
      <c r="D49" s="20">
        <v>374644000</v>
      </c>
      <c r="E49" s="20">
        <v>275169000</v>
      </c>
      <c r="F49" s="20">
        <v>425000000</v>
      </c>
      <c r="G49" s="20">
        <v>425000000</v>
      </c>
      <c r="H49" s="87">
        <f t="shared" si="2"/>
        <v>100</v>
      </c>
      <c r="I49" s="121"/>
      <c r="J49" s="128">
        <v>425000000</v>
      </c>
      <c r="K49" s="125">
        <f t="shared" si="3"/>
        <v>0</v>
      </c>
      <c r="L49" s="6"/>
      <c r="M49" s="6"/>
    </row>
    <row r="50" spans="1:13" s="7" customFormat="1" ht="15.75" customHeight="1" x14ac:dyDescent="0.25">
      <c r="A50" s="25" t="s">
        <v>9</v>
      </c>
      <c r="B50" s="96">
        <f t="shared" ref="B50:F50" si="13">B51+B52</f>
        <v>1227497655.73</v>
      </c>
      <c r="C50" s="26">
        <f t="shared" si="13"/>
        <v>1229185488.45</v>
      </c>
      <c r="D50" s="26">
        <f t="shared" si="13"/>
        <v>1333473352.6199999</v>
      </c>
      <c r="E50" s="28">
        <f t="shared" si="13"/>
        <v>1190098791.9200001</v>
      </c>
      <c r="F50" s="28">
        <f t="shared" si="13"/>
        <v>1547348512</v>
      </c>
      <c r="G50" s="28">
        <v>1557640512</v>
      </c>
      <c r="H50" s="86">
        <f t="shared" si="2"/>
        <v>100.7</v>
      </c>
      <c r="I50" s="121"/>
      <c r="J50" s="131">
        <v>1557640512</v>
      </c>
      <c r="K50" s="125">
        <f t="shared" si="3"/>
        <v>0</v>
      </c>
      <c r="L50" s="6"/>
      <c r="M50" s="6"/>
    </row>
    <row r="51" spans="1:13" s="7" customFormat="1" ht="15.75" customHeight="1" x14ac:dyDescent="0.25">
      <c r="A51" s="14" t="s">
        <v>21</v>
      </c>
      <c r="B51" s="30">
        <v>400645454</v>
      </c>
      <c r="C51" s="36">
        <v>424362488.44999999</v>
      </c>
      <c r="D51" s="51">
        <v>428882632.62</v>
      </c>
      <c r="E51" s="20">
        <v>490352736.17000002</v>
      </c>
      <c r="F51" s="20">
        <v>647348512</v>
      </c>
      <c r="G51" s="20">
        <v>646197447</v>
      </c>
      <c r="H51" s="86">
        <f t="shared" si="2"/>
        <v>99.8</v>
      </c>
      <c r="I51" s="121"/>
      <c r="J51" s="134">
        <v>657640512</v>
      </c>
      <c r="K51" s="135">
        <f t="shared" si="3"/>
        <v>-11443065</v>
      </c>
      <c r="L51" s="6"/>
      <c r="M51" s="6"/>
    </row>
    <row r="52" spans="1:13" s="7" customFormat="1" ht="15.75" customHeight="1" x14ac:dyDescent="0.25">
      <c r="A52" s="14" t="s">
        <v>16</v>
      </c>
      <c r="B52" s="30">
        <v>826852201.73000002</v>
      </c>
      <c r="C52" s="36">
        <v>804823000</v>
      </c>
      <c r="D52" s="51">
        <v>904590720</v>
      </c>
      <c r="E52" s="20">
        <v>699746055.75</v>
      </c>
      <c r="F52" s="20">
        <v>900000000</v>
      </c>
      <c r="G52" s="20">
        <v>911443065</v>
      </c>
      <c r="H52" s="86">
        <f t="shared" si="2"/>
        <v>101.3</v>
      </c>
      <c r="I52" s="121"/>
      <c r="J52" s="136">
        <v>900000000</v>
      </c>
      <c r="K52" s="135">
        <f t="shared" si="3"/>
        <v>11443065</v>
      </c>
      <c r="L52" s="6"/>
      <c r="M52" s="6"/>
    </row>
    <row r="53" spans="1:13" s="7" customFormat="1" ht="15.75" customHeight="1" x14ac:dyDescent="0.25">
      <c r="A53" s="25" t="s">
        <v>13</v>
      </c>
      <c r="B53" s="96">
        <f>B54+B55</f>
        <v>6786843.9399999995</v>
      </c>
      <c r="C53" s="26">
        <f>C54+C55</f>
        <v>8630759.6600000001</v>
      </c>
      <c r="D53" s="26">
        <f>D54+D55</f>
        <v>7735827.5299999993</v>
      </c>
      <c r="E53" s="26">
        <f t="shared" ref="E53:F53" si="14">E54+E55</f>
        <v>7890469.7000000002</v>
      </c>
      <c r="F53" s="26">
        <f t="shared" si="14"/>
        <v>0</v>
      </c>
      <c r="G53" s="116">
        <v>0</v>
      </c>
      <c r="H53" s="115">
        <v>0</v>
      </c>
      <c r="I53" s="121"/>
      <c r="J53" s="126"/>
      <c r="K53" s="125">
        <f t="shared" si="3"/>
        <v>0</v>
      </c>
      <c r="L53" s="6"/>
      <c r="M53" s="6"/>
    </row>
    <row r="54" spans="1:13" s="7" customFormat="1" ht="15.75" customHeight="1" x14ac:dyDescent="0.25">
      <c r="A54" s="14" t="s">
        <v>21</v>
      </c>
      <c r="B54" s="30">
        <v>4640457.16</v>
      </c>
      <c r="C54" s="36">
        <v>6661409.7000000002</v>
      </c>
      <c r="D54" s="20">
        <v>5480803.1699999999</v>
      </c>
      <c r="E54" s="20">
        <v>6682120.7000000002</v>
      </c>
      <c r="F54" s="20">
        <v>0</v>
      </c>
      <c r="G54" s="99">
        <v>0</v>
      </c>
      <c r="H54" s="88">
        <v>0</v>
      </c>
      <c r="I54" s="121"/>
      <c r="J54" s="126"/>
      <c r="K54" s="125">
        <f t="shared" si="3"/>
        <v>0</v>
      </c>
      <c r="L54" s="6"/>
      <c r="M54" s="6"/>
    </row>
    <row r="55" spans="1:13" s="7" customFormat="1" ht="15.75" customHeight="1" x14ac:dyDescent="0.25">
      <c r="A55" s="23" t="s">
        <v>16</v>
      </c>
      <c r="B55" s="31">
        <v>2146386.7799999998</v>
      </c>
      <c r="C55" s="35">
        <v>1969349.96</v>
      </c>
      <c r="D55" s="24">
        <v>2255024.36</v>
      </c>
      <c r="E55" s="24">
        <v>1208349</v>
      </c>
      <c r="F55" s="24">
        <v>0</v>
      </c>
      <c r="G55" s="102">
        <v>0</v>
      </c>
      <c r="H55" s="87">
        <v>0</v>
      </c>
      <c r="I55" s="121"/>
      <c r="J55" s="126"/>
      <c r="K55" s="125">
        <f t="shared" si="3"/>
        <v>0</v>
      </c>
      <c r="L55" s="6"/>
      <c r="M55" s="6"/>
    </row>
    <row r="56" spans="1:13" s="7" customFormat="1" ht="15.75" customHeight="1" x14ac:dyDescent="0.25">
      <c r="A56" s="119" t="s">
        <v>34</v>
      </c>
      <c r="B56" s="33">
        <f>B57+B58</f>
        <v>0</v>
      </c>
      <c r="C56" s="33">
        <f t="shared" ref="C56" si="15">C57+C58</f>
        <v>0</v>
      </c>
      <c r="D56" s="33">
        <f t="shared" ref="D56" si="16">D57+D58</f>
        <v>0</v>
      </c>
      <c r="E56" s="33">
        <f t="shared" ref="E56" si="17">E57+E58</f>
        <v>2931127.92</v>
      </c>
      <c r="F56" s="33">
        <f t="shared" ref="F56" si="18">F57+F58</f>
        <v>0</v>
      </c>
      <c r="G56" s="117">
        <v>0</v>
      </c>
      <c r="H56" s="88">
        <v>0</v>
      </c>
      <c r="I56" s="121"/>
      <c r="J56" s="126"/>
      <c r="K56" s="125">
        <f t="shared" si="3"/>
        <v>0</v>
      </c>
      <c r="L56" s="6"/>
      <c r="M56" s="6"/>
    </row>
    <row r="57" spans="1:13" s="7" customFormat="1" ht="15.75" customHeight="1" x14ac:dyDescent="0.25">
      <c r="A57" s="109" t="s">
        <v>21</v>
      </c>
      <c r="B57" s="30">
        <v>0</v>
      </c>
      <c r="C57" s="36">
        <v>0</v>
      </c>
      <c r="D57" s="20">
        <v>0</v>
      </c>
      <c r="E57" s="111">
        <v>0</v>
      </c>
      <c r="F57" s="111">
        <v>0</v>
      </c>
      <c r="G57" s="99">
        <v>0</v>
      </c>
      <c r="H57" s="88">
        <v>0</v>
      </c>
      <c r="I57" s="121"/>
      <c r="J57" s="126"/>
      <c r="K57" s="125">
        <f t="shared" si="3"/>
        <v>0</v>
      </c>
      <c r="L57" s="6"/>
      <c r="M57" s="6"/>
    </row>
    <row r="58" spans="1:13" s="7" customFormat="1" ht="15.75" customHeight="1" x14ac:dyDescent="0.25">
      <c r="A58" s="110" t="s">
        <v>16</v>
      </c>
      <c r="B58" s="31">
        <v>0</v>
      </c>
      <c r="C58" s="35">
        <v>0</v>
      </c>
      <c r="D58" s="24">
        <v>0</v>
      </c>
      <c r="E58" s="112">
        <v>2931127.92</v>
      </c>
      <c r="F58" s="112">
        <v>0</v>
      </c>
      <c r="G58" s="102">
        <v>0</v>
      </c>
      <c r="H58" s="88">
        <v>0</v>
      </c>
      <c r="I58" s="121"/>
      <c r="J58" s="126"/>
      <c r="K58" s="125">
        <f t="shared" si="3"/>
        <v>0</v>
      </c>
      <c r="L58" s="6"/>
      <c r="M58" s="6"/>
    </row>
    <row r="59" spans="1:13" s="7" customFormat="1" ht="15.75" customHeight="1" x14ac:dyDescent="0.25">
      <c r="A59" s="17" t="s">
        <v>14</v>
      </c>
      <c r="B59" s="33">
        <f>B60+B63</f>
        <v>4467336332.4399996</v>
      </c>
      <c r="C59" s="33">
        <f>C60+C63</f>
        <v>4452573266.8500004</v>
      </c>
      <c r="D59" s="33">
        <f t="shared" ref="D59:F59" si="19">D60+D63</f>
        <v>4693749105.6199999</v>
      </c>
      <c r="E59" s="33">
        <f t="shared" si="19"/>
        <v>4777930160.1700001</v>
      </c>
      <c r="F59" s="33">
        <f t="shared" si="19"/>
        <v>5133171000</v>
      </c>
      <c r="G59" s="117">
        <v>5684692000</v>
      </c>
      <c r="H59" s="115">
        <f t="shared" si="2"/>
        <v>110.7</v>
      </c>
      <c r="I59" s="121"/>
      <c r="J59" s="127"/>
      <c r="K59" s="125"/>
      <c r="L59" s="6"/>
      <c r="M59" s="6"/>
    </row>
    <row r="60" spans="1:13" s="7" customFormat="1" ht="15.75" customHeight="1" x14ac:dyDescent="0.25">
      <c r="A60" s="40" t="s">
        <v>24</v>
      </c>
      <c r="B60" s="33">
        <f t="shared" ref="B60:F60" si="20">B61+B62</f>
        <v>4455706082.4399996</v>
      </c>
      <c r="C60" s="16">
        <f t="shared" si="20"/>
        <v>4452258266.8500004</v>
      </c>
      <c r="D60" s="5">
        <f t="shared" si="20"/>
        <v>4693749105.6199999</v>
      </c>
      <c r="E60" s="5">
        <f t="shared" si="20"/>
        <v>4777930160.1700001</v>
      </c>
      <c r="F60" s="5">
        <f t="shared" si="20"/>
        <v>5133171000</v>
      </c>
      <c r="G60" s="114">
        <v>5684692000</v>
      </c>
      <c r="H60" s="88">
        <f t="shared" si="2"/>
        <v>110.7</v>
      </c>
      <c r="I60" s="121"/>
      <c r="J60" s="130">
        <v>5684692000</v>
      </c>
      <c r="K60" s="125">
        <f t="shared" si="3"/>
        <v>0</v>
      </c>
      <c r="L60" s="6"/>
      <c r="M60" s="6"/>
    </row>
    <row r="61" spans="1:13" s="7" customFormat="1" ht="15.75" customHeight="1" x14ac:dyDescent="0.25">
      <c r="A61" s="14" t="s">
        <v>21</v>
      </c>
      <c r="B61" s="30">
        <v>4418373082.4399996</v>
      </c>
      <c r="C61" s="36">
        <v>4452258266.8500004</v>
      </c>
      <c r="D61" s="20">
        <v>4693749105.6199999</v>
      </c>
      <c r="E61" s="20">
        <v>4777930160.1700001</v>
      </c>
      <c r="F61" s="20">
        <v>5133171000</v>
      </c>
      <c r="G61" s="99">
        <v>5684692000</v>
      </c>
      <c r="H61" s="88">
        <f t="shared" si="2"/>
        <v>110.7</v>
      </c>
      <c r="I61" s="121"/>
      <c r="J61" s="127">
        <v>5684692000</v>
      </c>
      <c r="K61" s="125">
        <f t="shared" si="3"/>
        <v>0</v>
      </c>
      <c r="L61" s="6"/>
      <c r="M61" s="6"/>
    </row>
    <row r="62" spans="1:13" s="7" customFormat="1" ht="15.75" customHeight="1" x14ac:dyDescent="0.25">
      <c r="A62" s="14" t="s">
        <v>16</v>
      </c>
      <c r="B62" s="30">
        <v>37333000</v>
      </c>
      <c r="C62" s="36">
        <v>0</v>
      </c>
      <c r="D62" s="4">
        <v>0</v>
      </c>
      <c r="E62" s="4">
        <v>0</v>
      </c>
      <c r="F62" s="4">
        <v>0</v>
      </c>
      <c r="G62" s="106">
        <v>0</v>
      </c>
      <c r="H62" s="88">
        <v>0</v>
      </c>
      <c r="I62" s="121"/>
      <c r="J62" s="126">
        <v>0</v>
      </c>
      <c r="K62" s="125">
        <f t="shared" si="3"/>
        <v>0</v>
      </c>
      <c r="L62" s="6"/>
      <c r="M62" s="6"/>
    </row>
    <row r="63" spans="1:13" s="7" customFormat="1" ht="15.75" customHeight="1" x14ac:dyDescent="0.25">
      <c r="A63" s="41" t="s">
        <v>29</v>
      </c>
      <c r="B63" s="97">
        <v>11630250</v>
      </c>
      <c r="C63" s="47">
        <v>315000</v>
      </c>
      <c r="D63" s="49">
        <v>0</v>
      </c>
      <c r="E63" s="49">
        <v>0</v>
      </c>
      <c r="F63" s="49">
        <v>0</v>
      </c>
      <c r="G63" s="100">
        <v>0</v>
      </c>
      <c r="H63" s="87">
        <v>0</v>
      </c>
      <c r="I63" s="121"/>
      <c r="J63" s="126"/>
      <c r="K63" s="125">
        <f t="shared" si="3"/>
        <v>0</v>
      </c>
      <c r="L63" s="6"/>
      <c r="M63" s="6"/>
    </row>
    <row r="64" spans="1:13" s="7" customFormat="1" ht="18.75" customHeight="1" x14ac:dyDescent="0.25">
      <c r="A64" s="19" t="s">
        <v>20</v>
      </c>
      <c r="B64" s="16">
        <f t="shared" ref="B64:F64" si="21">B65+B68</f>
        <v>2603070222.0699997</v>
      </c>
      <c r="C64" s="16">
        <f t="shared" si="21"/>
        <v>2918786506.8200002</v>
      </c>
      <c r="D64" s="16">
        <f t="shared" si="21"/>
        <v>3169883043.9900002</v>
      </c>
      <c r="E64" s="21">
        <f t="shared" si="21"/>
        <v>2823387116.5399995</v>
      </c>
      <c r="F64" s="21">
        <f t="shared" si="21"/>
        <v>3526930833</v>
      </c>
      <c r="G64" s="21">
        <v>4335548383</v>
      </c>
      <c r="H64" s="86">
        <f t="shared" si="2"/>
        <v>122.9</v>
      </c>
      <c r="I64" s="121"/>
      <c r="J64" s="126"/>
      <c r="K64" s="125"/>
      <c r="L64" s="6"/>
      <c r="M64" s="6"/>
    </row>
    <row r="65" spans="1:13" s="7" customFormat="1" ht="18.75" customHeight="1" x14ac:dyDescent="0.25">
      <c r="A65" s="40" t="s">
        <v>24</v>
      </c>
      <c r="B65" s="33">
        <f t="shared" ref="B65:F65" si="22">B66+B67</f>
        <v>2603070222.0699997</v>
      </c>
      <c r="C65" s="16">
        <f t="shared" si="22"/>
        <v>2908811181.73</v>
      </c>
      <c r="D65" s="16">
        <f t="shared" si="22"/>
        <v>3135577938.9900002</v>
      </c>
      <c r="E65" s="5">
        <f t="shared" si="22"/>
        <v>2822666474.8599997</v>
      </c>
      <c r="F65" s="5">
        <f t="shared" si="22"/>
        <v>3513956000</v>
      </c>
      <c r="G65" s="5">
        <v>4278956000</v>
      </c>
      <c r="H65" s="86">
        <f t="shared" si="2"/>
        <v>121.8</v>
      </c>
      <c r="I65" s="121"/>
      <c r="J65" s="131">
        <v>4278956000</v>
      </c>
      <c r="K65" s="125">
        <f t="shared" si="3"/>
        <v>0</v>
      </c>
      <c r="L65" s="6"/>
      <c r="M65" s="6"/>
    </row>
    <row r="66" spans="1:13" s="7" customFormat="1" ht="15.75" customHeight="1" x14ac:dyDescent="0.25">
      <c r="A66" s="14" t="s">
        <v>21</v>
      </c>
      <c r="B66" s="94">
        <v>101518800.39</v>
      </c>
      <c r="C66" s="36">
        <v>143191777.21000001</v>
      </c>
      <c r="D66" s="20">
        <v>120617392.11</v>
      </c>
      <c r="E66" s="20">
        <v>111960261.12</v>
      </c>
      <c r="F66" s="20">
        <v>128445000</v>
      </c>
      <c r="G66" s="20">
        <v>128445000</v>
      </c>
      <c r="H66" s="86">
        <f t="shared" si="2"/>
        <v>100</v>
      </c>
      <c r="I66" s="121"/>
      <c r="J66" s="128">
        <v>128445000</v>
      </c>
      <c r="K66" s="125">
        <f t="shared" si="3"/>
        <v>0</v>
      </c>
      <c r="L66" s="6"/>
      <c r="M66" s="6"/>
    </row>
    <row r="67" spans="1:13" s="7" customFormat="1" ht="15.75" customHeight="1" x14ac:dyDescent="0.25">
      <c r="A67" s="14" t="s">
        <v>16</v>
      </c>
      <c r="B67" s="94">
        <v>2501551421.6799998</v>
      </c>
      <c r="C67" s="36">
        <v>2765619404.52</v>
      </c>
      <c r="D67" s="20">
        <v>3014960546.8800001</v>
      </c>
      <c r="E67" s="20">
        <v>2710706213.7399998</v>
      </c>
      <c r="F67" s="20">
        <f>3410511000-25000000</f>
        <v>3385511000</v>
      </c>
      <c r="G67" s="99">
        <v>4150511000</v>
      </c>
      <c r="H67" s="88">
        <f t="shared" si="2"/>
        <v>122.6</v>
      </c>
      <c r="I67" s="121"/>
      <c r="J67" s="127">
        <v>4150511000</v>
      </c>
      <c r="K67" s="125">
        <f t="shared" si="3"/>
        <v>0</v>
      </c>
      <c r="L67" s="6"/>
      <c r="M67" s="6"/>
    </row>
    <row r="68" spans="1:13" s="7" customFormat="1" ht="15.75" customHeight="1" thickBot="1" x14ac:dyDescent="0.3">
      <c r="A68" s="58" t="s">
        <v>29</v>
      </c>
      <c r="B68" s="98">
        <v>0</v>
      </c>
      <c r="C68" s="48">
        <v>9975325.0899999999</v>
      </c>
      <c r="D68" s="16">
        <v>34305105</v>
      </c>
      <c r="E68" s="21">
        <v>720641.68</v>
      </c>
      <c r="F68" s="21">
        <v>12974833</v>
      </c>
      <c r="G68" s="101">
        <v>56592383</v>
      </c>
      <c r="H68" s="118">
        <f t="shared" si="2"/>
        <v>436.2</v>
      </c>
      <c r="I68" s="121"/>
      <c r="J68" s="126"/>
      <c r="K68" s="125"/>
      <c r="L68" s="6"/>
      <c r="M68" s="6"/>
    </row>
    <row r="69" spans="1:13" s="7" customFormat="1" ht="15.75" customHeight="1" x14ac:dyDescent="0.25">
      <c r="A69" s="44" t="s">
        <v>10</v>
      </c>
      <c r="B69" s="22">
        <f>B64+B59+B53+B50+B47+B42+B39+B31+B28+B25+B22+B16+B8</f>
        <v>39813488372.980003</v>
      </c>
      <c r="C69" s="22">
        <f>C64+C59+C53+C50+C47+C42+C39+C31+C28+C25+C22+C16+C8</f>
        <v>40618141558.089996</v>
      </c>
      <c r="D69" s="22">
        <f>D64+D59+D53+D50+D47+D42+D39+D31+D28+D25+D22+D16+D8</f>
        <v>41988646926.829994</v>
      </c>
      <c r="E69" s="22">
        <f>E64+E59+E53+E50+E47+E42+E39+E31+E28+E25+E22+E16+E8+E56</f>
        <v>30724027967.439995</v>
      </c>
      <c r="F69" s="22">
        <f>F64+F59+F53+F50+F47+F42+F39+F31+F28+F25+F22+F16+F8+F36+F19+F13</f>
        <v>40095230825</v>
      </c>
      <c r="G69" s="22">
        <v>41365165147</v>
      </c>
      <c r="H69" s="89">
        <f t="shared" si="2"/>
        <v>103.2</v>
      </c>
      <c r="I69" s="121"/>
      <c r="J69" s="126"/>
      <c r="K69" s="125"/>
    </row>
    <row r="70" spans="1:13" s="7" customFormat="1" ht="15.75" customHeight="1" x14ac:dyDescent="0.25">
      <c r="A70" s="40" t="s">
        <v>24</v>
      </c>
      <c r="B70" s="38">
        <f t="shared" ref="B70:F70" si="23">B71+B72</f>
        <v>26705138912.480003</v>
      </c>
      <c r="C70" s="38">
        <f t="shared" si="23"/>
        <v>27284103099.959999</v>
      </c>
      <c r="D70" s="38">
        <f t="shared" si="23"/>
        <v>27829778362.660004</v>
      </c>
      <c r="E70" s="38">
        <f t="shared" si="23"/>
        <v>27984351999.68</v>
      </c>
      <c r="F70" s="38">
        <f t="shared" si="23"/>
        <v>32661390457</v>
      </c>
      <c r="G70" s="38">
        <v>35591915784</v>
      </c>
      <c r="H70" s="88">
        <f t="shared" si="2"/>
        <v>109</v>
      </c>
      <c r="I70" s="121"/>
      <c r="J70" s="137">
        <v>36000000000</v>
      </c>
      <c r="K70" s="135">
        <f t="shared" si="3"/>
        <v>-408084216</v>
      </c>
    </row>
    <row r="71" spans="1:13" s="7" customFormat="1" ht="15.75" customHeight="1" x14ac:dyDescent="0.25">
      <c r="A71" s="32" t="s">
        <v>21</v>
      </c>
      <c r="B71" s="34">
        <f>B66+B61+B54+B51+B48+B44+B40+B33+B29+B26+B23+B17+B10</f>
        <v>13805479750.4</v>
      </c>
      <c r="C71" s="34">
        <f>C66+C61+C54+C51+C48+C44+C40+C33+C29+C26+C23+C17+C10</f>
        <v>14256426843.960001</v>
      </c>
      <c r="D71" s="34">
        <f>D66+D61+D54+D51+D48+D44+D40+D33+D29+D26+D23+D17+D10</f>
        <v>14550376708.120001</v>
      </c>
      <c r="E71" s="34">
        <f>E66+E61+E54+E51+E48+E44+E40+E33+E29+E26+E23+E17+E10+E57</f>
        <v>13651943647.49</v>
      </c>
      <c r="F71" s="34">
        <f>F66+F61+F54+F51+F48+F44+F40+F33+F29+F26+F23+F17+F10+F37+F20+F14</f>
        <v>16421359227</v>
      </c>
      <c r="G71" s="34">
        <v>17386008337</v>
      </c>
      <c r="H71" s="88">
        <f t="shared" si="2"/>
        <v>105.9</v>
      </c>
      <c r="I71" s="121"/>
      <c r="J71" s="135">
        <v>18404242770</v>
      </c>
      <c r="K71" s="135">
        <f t="shared" si="3"/>
        <v>-1018234433</v>
      </c>
    </row>
    <row r="72" spans="1:13" s="7" customFormat="1" ht="15.75" customHeight="1" x14ac:dyDescent="0.25">
      <c r="A72" s="32" t="s">
        <v>16</v>
      </c>
      <c r="B72" s="30">
        <f>B67+B62+B55+B52+B49+B41+B45+B34+B30+B27+B24+B11+B18</f>
        <v>12899659162.080002</v>
      </c>
      <c r="C72" s="30">
        <f>C67+C62+C55+C52+C49+C41+C45+C34+C30+C27+C24+C11+C18</f>
        <v>13027676256</v>
      </c>
      <c r="D72" s="30">
        <f>D67+D62+D55+D52+D49+D41+D45+D34+D30+D27+D24+D11+D18</f>
        <v>13279401654.540001</v>
      </c>
      <c r="E72" s="30">
        <f>E67+E62+E55+E52+E49+E41+E45+E34+E30+E27+E24+E11+E18+E58</f>
        <v>14332408352.190001</v>
      </c>
      <c r="F72" s="30">
        <f>F67+F62+F55+F52+F49+F41+F45+F34+F30+F27+F24+F11+F18</f>
        <v>16240031230</v>
      </c>
      <c r="G72" s="30">
        <v>18205907447</v>
      </c>
      <c r="H72" s="88">
        <f t="shared" si="2"/>
        <v>112.1</v>
      </c>
      <c r="I72" s="121"/>
      <c r="J72" s="138">
        <v>17595757230</v>
      </c>
      <c r="K72" s="135">
        <f t="shared" si="3"/>
        <v>610150217</v>
      </c>
    </row>
    <row r="73" spans="1:13" s="7" customFormat="1" ht="15.75" customHeight="1" thickBot="1" x14ac:dyDescent="0.3">
      <c r="A73" s="55" t="s">
        <v>29</v>
      </c>
      <c r="B73" s="45">
        <f t="shared" ref="B73:F73" si="24">B63+B46+B68+B35+B12</f>
        <v>13108349460.5</v>
      </c>
      <c r="C73" s="45">
        <f t="shared" si="24"/>
        <v>13334038458.130001</v>
      </c>
      <c r="D73" s="45">
        <f t="shared" si="24"/>
        <v>14158868564.17</v>
      </c>
      <c r="E73" s="45">
        <f t="shared" si="24"/>
        <v>2739675967.7599998</v>
      </c>
      <c r="F73" s="45">
        <f t="shared" si="24"/>
        <v>7433840368</v>
      </c>
      <c r="G73" s="45">
        <v>5773249363</v>
      </c>
      <c r="H73" s="90">
        <f t="shared" ref="H73" si="25">ROUND(G73/F73*100,1)</f>
        <v>77.7</v>
      </c>
      <c r="I73" s="121"/>
      <c r="J73" s="126"/>
      <c r="K73" s="125"/>
    </row>
    <row r="74" spans="1:13" s="7" customFormat="1" ht="15.75" customHeight="1" thickTop="1" x14ac:dyDescent="0.2">
      <c r="A74" s="42"/>
      <c r="B74" s="78"/>
      <c r="C74" s="43"/>
      <c r="D74" s="43"/>
      <c r="E74" s="43"/>
      <c r="F74" s="43"/>
      <c r="G74" s="43"/>
      <c r="H74" s="91"/>
      <c r="I74" s="91"/>
      <c r="J74" s="11"/>
      <c r="K74" s="11"/>
    </row>
    <row r="75" spans="1:13" s="7" customFormat="1" x14ac:dyDescent="0.2">
      <c r="A75" s="7" t="s">
        <v>11</v>
      </c>
      <c r="B75" s="61"/>
      <c r="F75" s="11"/>
      <c r="G75" s="11"/>
      <c r="H75" s="92"/>
      <c r="I75" s="92"/>
      <c r="J75" s="8"/>
      <c r="K75" s="11"/>
    </row>
    <row r="76" spans="1:13" s="7" customFormat="1" x14ac:dyDescent="0.2">
      <c r="A76" s="59" t="s">
        <v>30</v>
      </c>
      <c r="B76" s="79"/>
      <c r="C76" s="9"/>
      <c r="D76" s="9"/>
      <c r="E76" s="39"/>
      <c r="F76" s="9"/>
      <c r="G76" s="9"/>
      <c r="H76" s="92"/>
      <c r="I76" s="92"/>
      <c r="J76" s="8"/>
      <c r="K76" s="11"/>
    </row>
    <row r="77" spans="1:13" s="7" customFormat="1" x14ac:dyDescent="0.2">
      <c r="A77" s="10"/>
      <c r="B77" s="80"/>
      <c r="C77" s="9"/>
      <c r="D77" s="9"/>
      <c r="E77" s="9"/>
      <c r="F77" s="9"/>
      <c r="G77" s="9"/>
      <c r="H77" s="93"/>
      <c r="I77" s="93"/>
      <c r="J77" s="11"/>
      <c r="K77" s="11"/>
    </row>
    <row r="78" spans="1:13" s="7" customFormat="1" x14ac:dyDescent="0.2">
      <c r="A78" s="59" t="s">
        <v>40</v>
      </c>
      <c r="B78" s="79"/>
      <c r="C78" s="11"/>
      <c r="H78" s="93"/>
      <c r="I78" s="93"/>
      <c r="J78" s="11"/>
      <c r="K78" s="11"/>
    </row>
    <row r="79" spans="1:13" s="7" customFormat="1" x14ac:dyDescent="0.2">
      <c r="A79" s="59" t="s">
        <v>41</v>
      </c>
      <c r="B79" s="80"/>
      <c r="H79" s="93"/>
      <c r="I79" s="93"/>
      <c r="J79" s="11"/>
      <c r="K79" s="11"/>
    </row>
    <row r="80" spans="1:13" s="7" customFormat="1" x14ac:dyDescent="0.2">
      <c r="B80" s="61"/>
      <c r="D80" s="11"/>
      <c r="H80" s="93"/>
      <c r="I80" s="93"/>
      <c r="J80" s="11"/>
      <c r="K80" s="11"/>
    </row>
    <row r="81" spans="1:11" x14ac:dyDescent="0.2">
      <c r="J81" s="6"/>
      <c r="K81" s="6"/>
    </row>
    <row r="82" spans="1:11" x14ac:dyDescent="0.2">
      <c r="A82" s="12"/>
      <c r="B82" s="81"/>
      <c r="C82" s="13"/>
      <c r="D82" s="12"/>
      <c r="J82" s="6"/>
      <c r="K82" s="6"/>
    </row>
    <row r="83" spans="1:11" x14ac:dyDescent="0.2">
      <c r="A83" s="6"/>
      <c r="C83" s="6"/>
      <c r="H83" s="1"/>
      <c r="I83" s="1"/>
      <c r="J83" s="6"/>
      <c r="K83" s="6"/>
    </row>
    <row r="84" spans="1:11" x14ac:dyDescent="0.2">
      <c r="C84" s="6"/>
      <c r="H84" s="1"/>
      <c r="I84" s="1"/>
      <c r="J84" s="6"/>
      <c r="K84" s="6"/>
    </row>
  </sheetData>
  <pageMargins left="0.31496062992125984" right="0.31496062992125984" top="0.19685039370078741" bottom="0.19685039370078741" header="0.11811023622047245" footer="0.1181102362204724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T-18 2018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2017-10-05T12:22:43Z</cp:lastPrinted>
  <dcterms:created xsi:type="dcterms:W3CDTF">2013-08-22T11:48:15Z</dcterms:created>
  <dcterms:modified xsi:type="dcterms:W3CDTF">2017-10-09T15:26:51Z</dcterms:modified>
</cp:coreProperties>
</file>