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0" windowWidth="22980" windowHeight="9270"/>
  </bookViews>
  <sheets>
    <sheet name="E. Dlouhodobé výdaje" sheetId="1" r:id="rId1"/>
    <sheet name="prognoza_pro_MF" sheetId="4" state="hidden" r:id="rId2"/>
    <sheet name="propojení" sheetId="2" state="hidden" r:id="rId3"/>
    <sheet name="pomocný" sheetId="3" state="hidden" r:id="rId4"/>
    <sheet name="List1" sheetId="5" r:id="rId5"/>
  </sheets>
  <externalReferences>
    <externalReference r:id="rId6"/>
    <externalReference r:id="rId7"/>
    <externalReference r:id="rId8"/>
    <externalReference r:id="rId9"/>
  </externalReferences>
  <definedNames>
    <definedName name="_Fill" hidden="1">[1]urokq!#REF!</definedName>
    <definedName name="_xlnm.Print_Area" localSheetId="0">'E. Dlouhodobé výdaje'!$A$2:$P$35</definedName>
    <definedName name="_xlnm.Print_Area" localSheetId="1">prognoza_pro_MF!$B$1:$H$24</definedName>
  </definedNames>
  <calcPr calcId="145621"/>
</workbook>
</file>

<file path=xl/calcChain.xml><?xml version="1.0" encoding="utf-8"?>
<calcChain xmlns="http://schemas.openxmlformats.org/spreadsheetml/2006/main">
  <c r="F26" i="1" l="1"/>
  <c r="G26" i="1" s="1"/>
  <c r="H10" i="4"/>
  <c r="G10" i="4"/>
  <c r="F10" i="4"/>
  <c r="E10" i="4"/>
  <c r="H8" i="4"/>
  <c r="G8" i="4"/>
  <c r="F8" i="4"/>
  <c r="F7" i="4" s="1"/>
  <c r="F12" i="4" s="1"/>
  <c r="E8" i="4"/>
  <c r="E7" i="4"/>
  <c r="D7" i="4"/>
  <c r="E23" i="4" s="1"/>
  <c r="F6" i="4"/>
  <c r="E6" i="4"/>
  <c r="D6" i="4"/>
  <c r="G5" i="4"/>
  <c r="G7" i="4" s="1"/>
  <c r="G12" i="4" s="1"/>
  <c r="C14" i="1"/>
  <c r="D14" i="1" s="1"/>
  <c r="E14" i="1" s="1"/>
  <c r="F14" i="1" s="1"/>
  <c r="H26" i="1" l="1"/>
  <c r="I26" i="1" s="1"/>
  <c r="J26" i="1" s="1"/>
  <c r="K26" i="1" s="1"/>
  <c r="M26" i="1" s="1"/>
  <c r="N26" i="1" s="1"/>
  <c r="O26" i="1" s="1"/>
  <c r="P26" i="1" s="1"/>
  <c r="B3" i="3"/>
  <c r="B2" i="3" s="1"/>
  <c r="C2" i="3" s="1"/>
  <c r="C3" i="3" s="1"/>
  <c r="H7" i="4"/>
  <c r="H12" i="4" s="1"/>
  <c r="D23" i="4"/>
  <c r="D24" i="4" s="1"/>
  <c r="C23" i="4"/>
  <c r="H5" i="4"/>
  <c r="H6" i="4" s="1"/>
  <c r="G6" i="4"/>
  <c r="E17" i="4"/>
  <c r="E20" i="4"/>
  <c r="D2" i="3" l="1"/>
  <c r="E2" i="3" s="1"/>
  <c r="B7" i="1"/>
  <c r="D17" i="4"/>
  <c r="D18" i="4" s="1"/>
  <c r="C17" i="4"/>
  <c r="D20" i="4"/>
  <c r="D21" i="4" s="1"/>
  <c r="C20" i="4"/>
  <c r="D3" i="3" l="1"/>
  <c r="F3" i="3"/>
  <c r="F7" i="1" s="1"/>
  <c r="E3" i="3"/>
  <c r="E7" i="1" s="1"/>
  <c r="C28" i="1" l="1"/>
  <c r="C27" i="1" s="1"/>
  <c r="C29" i="1" s="1"/>
  <c r="D28" i="1" l="1"/>
  <c r="D27" i="1" s="1"/>
  <c r="D29" i="1" s="1"/>
  <c r="E28" i="1" l="1"/>
  <c r="F28" i="1" s="1"/>
  <c r="G28" i="1" s="1"/>
  <c r="H28" i="1" s="1"/>
  <c r="I28" i="1" s="1"/>
  <c r="J28" i="1" s="1"/>
  <c r="I27" i="1" l="1"/>
  <c r="F27" i="1"/>
  <c r="H27" i="1"/>
  <c r="H29" i="1" s="1"/>
  <c r="G27" i="1"/>
  <c r="E27" i="1"/>
  <c r="E29" i="1" s="1"/>
  <c r="K28" i="1"/>
  <c r="J27" i="1"/>
  <c r="J29" i="1" s="1"/>
  <c r="I29" i="1"/>
  <c r="G29" i="1" l="1"/>
  <c r="F29" i="1"/>
  <c r="M28" i="1"/>
  <c r="K27" i="1"/>
  <c r="K29" i="1" s="1"/>
  <c r="N28" i="1" l="1"/>
  <c r="M27" i="1"/>
  <c r="M29" i="1" s="1"/>
  <c r="P27" i="1"/>
  <c r="O28" i="1" l="1"/>
  <c r="O27" i="1" s="1"/>
  <c r="P29" i="1" s="1"/>
  <c r="N27" i="1"/>
  <c r="N29" i="1" s="1"/>
  <c r="O29" i="1" l="1"/>
  <c r="F17" i="1"/>
  <c r="F18" i="1" s="1"/>
  <c r="E17" i="1"/>
  <c r="E18" i="1" s="1"/>
  <c r="D16" i="1"/>
  <c r="C16" i="1"/>
  <c r="D15" i="1"/>
  <c r="C15" i="1"/>
  <c r="D10" i="1"/>
  <c r="C10" i="1"/>
  <c r="D9" i="1"/>
  <c r="C9" i="1"/>
  <c r="D8" i="1"/>
  <c r="C8" i="1"/>
  <c r="B17" i="1"/>
  <c r="B18" i="1" s="1"/>
  <c r="D7" i="1" l="1"/>
  <c r="D17" i="1" s="1"/>
  <c r="D18" i="1" s="1"/>
  <c r="C7" i="1"/>
  <c r="C17" i="1" s="1"/>
  <c r="C18" i="1" s="1"/>
</calcChain>
</file>

<file path=xl/comments1.xml><?xml version="1.0" encoding="utf-8"?>
<comments xmlns="http://schemas.openxmlformats.org/spreadsheetml/2006/main">
  <authors>
    <author>Kureková Lucie</author>
  </authors>
  <commentList>
    <comment ref="C8" authorId="0">
      <text>
        <r>
          <rPr>
            <b/>
            <sz val="9"/>
            <color indexed="81"/>
            <rFont val="Tahoma"/>
            <family val="2"/>
            <charset val="238"/>
          </rPr>
          <t>Kureková Lucie:</t>
        </r>
        <r>
          <rPr>
            <sz val="9"/>
            <color indexed="81"/>
            <rFont val="Tahoma"/>
            <family val="2"/>
            <charset val="238"/>
          </rPr>
          <t xml:space="preserve">
Ing. Jansová; 21.2.2019 (MF)</t>
        </r>
      </text>
    </comment>
  </commentList>
</comments>
</file>

<file path=xl/sharedStrings.xml><?xml version="1.0" encoding="utf-8"?>
<sst xmlns="http://schemas.openxmlformats.org/spreadsheetml/2006/main" count="50" uniqueCount="46">
  <si>
    <r>
      <t xml:space="preserve">          </t>
    </r>
    <r>
      <rPr>
        <sz val="12"/>
        <rFont val="Calibri"/>
        <family val="2"/>
        <charset val="238"/>
      </rPr>
      <t xml:space="preserve"> - bez výdajů krytých příjmy z programů EU a finančních mechanismů</t>
    </r>
  </si>
  <si>
    <t>v mil. Kč</t>
  </si>
  <si>
    <t>Mezinárodní spolupráce</t>
  </si>
  <si>
    <t>Čistá účelová podpora (programy rezortů, TAČR, GAČR)</t>
  </si>
  <si>
    <t xml:space="preserve">Specifický vysokoškolský výzkum  </t>
  </si>
  <si>
    <t>Výdaje na činnost RVVI, TAČR, GAČR, AVČR, pořádání veř. soutěží, hodnoc. projektů, oceň. mimoř. výsl., mezinár. spolupráce</t>
  </si>
  <si>
    <t>Celkem</t>
  </si>
  <si>
    <t>Plán pro stimulaci soukromých zdrojů při maximálním motivačním efektu veřejných nástrojů</t>
  </si>
  <si>
    <t xml:space="preserve">U k a z a t e l </t>
  </si>
  <si>
    <t>Podnikatelské zdroje (mil. Kč)*</t>
  </si>
  <si>
    <t>podíl na HDP ( v %)**</t>
  </si>
  <si>
    <t>Meziroční růst podnikatelských zdrojů (v %)</t>
  </si>
  <si>
    <t>"Dlouhodobé strategické financování výzkumu, vývoje a inovací", který byl schválen RVVI jejím usnesením z mimořádného zasedání dne 8. září 2017, bod A3-b. Materiál byl vzat na vědomí</t>
  </si>
  <si>
    <t>vládou na schůzi č. 33 ze dne 11. 10. 2017.</t>
  </si>
  <si>
    <t>HDP (mil. Kč)</t>
  </si>
  <si>
    <t>Spolufinancování ESIF (OP VVV)</t>
  </si>
  <si>
    <t>Spolufinancování ESIF (OP PIK)</t>
  </si>
  <si>
    <t>Spolufinancování ESIF (OP v gesci MŠMT nové programové období)</t>
  </si>
  <si>
    <t>Spolufinancování ESIF (OP v gesci MPO nové programové období)</t>
  </si>
  <si>
    <t>propojení</t>
  </si>
  <si>
    <t>\\Orlik\rvv\Oddeleni analyz a koordinace vedy\Kurekova\2019\PS_Rozpocet\III_Navrh vydaju SR 2020-2022_E_SR2022.xlsx</t>
  </si>
  <si>
    <t xml:space="preserve">Institucionální  základna financování výzkumných organizací a výzkumných infrastruktur
(RVO, VI, NPÚ I a II , Centra kompetence, Centra excelence, strategické infrastruktury vč. Informačních zdrojů) </t>
  </si>
  <si>
    <t>%</t>
  </si>
  <si>
    <t>pro výpočet</t>
  </si>
  <si>
    <t>odhad HDP</t>
  </si>
  <si>
    <t>údaje MF</t>
  </si>
  <si>
    <t>meziroční růsz o 2 %</t>
  </si>
  <si>
    <t>mld. Kč</t>
  </si>
  <si>
    <t>odhad HDP (MF leden 2019)</t>
  </si>
  <si>
    <t>SR VaVaI % HDP (bez ESIF)</t>
  </si>
  <si>
    <t>SR VaVaI % HDP (včetně ESIF)</t>
  </si>
  <si>
    <t>SR 2018 (skutečnost k 31.12.2018; MF)</t>
  </si>
  <si>
    <t>národní</t>
  </si>
  <si>
    <t>zahraniční</t>
  </si>
  <si>
    <t>hrubý odhad ÚV ČR - nutné upřesnit s MŠMT a MPO</t>
  </si>
  <si>
    <t>nárůst do 1 %</t>
  </si>
  <si>
    <t>Hrubý odhad podnikatelských výdajů</t>
  </si>
  <si>
    <t>Model 1
(2 %)</t>
  </si>
  <si>
    <t>změna oproti roku 2017</t>
  </si>
  <si>
    <t>Model 2
(1,79 %)</t>
  </si>
  <si>
    <t>Model 3
(1,87 %)</t>
  </si>
  <si>
    <t>Cíl Inovační strategie (1 % HDP**)</t>
  </si>
  <si>
    <t>podíl na HDP** ( v %)</t>
  </si>
  <si>
    <r>
      <rPr>
        <b/>
        <sz val="11"/>
        <rFont val="Calibri"/>
        <family val="2"/>
        <charset val="238"/>
      </rPr>
      <t>**</t>
    </r>
    <r>
      <rPr>
        <sz val="11"/>
        <rFont val="Calibri"/>
        <family val="2"/>
        <charset val="238"/>
      </rPr>
      <t xml:space="preserve"> Pro vývoj HDP byl vzat odhad MF z ledna 2019, výchozí předpoklad pro meziroční růst HDP po roce 2020 je růst o 2 %</t>
    </r>
  </si>
  <si>
    <r>
      <t>III. E    Dlouhodobé výdaje státního rozpočtu ČR na výzkum, experimentální vývoj a inovace do roku 2026</t>
    </r>
    <r>
      <rPr>
        <sz val="14"/>
        <rFont val="Calibri"/>
        <family val="2"/>
        <charset val="238"/>
      </rPr>
      <t xml:space="preserve"> (v mil. Kč)</t>
    </r>
  </si>
  <si>
    <r>
      <rPr>
        <b/>
        <sz val="11"/>
        <rFont val="Calibri"/>
        <family val="2"/>
        <charset val="238"/>
      </rPr>
      <t>*</t>
    </r>
    <r>
      <rPr>
        <sz val="11"/>
        <rFont val="Calibri"/>
        <family val="2"/>
        <charset val="238"/>
      </rPr>
      <t xml:space="preserve"> Předpoklad vývoje výdajů na VaV z podnikatelských zdrojů je založen na datech zveřejněných ČSÚ pro léta 2007-2017 s přihlédnutím k plnění strategického cíle Inovační strategie.
   Konkrétní nástroje k řešení stimulace podnikatelských výdajů jsou předmětem materiálu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</si>
</sst>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#,##0\ &quot;Kč&quot;;\-#,##0\ &quot;Kč&quot;"/>
    <numFmt numFmtId="43" formatCode="_-* #,##0.00\ _K_č_-;\-* #,##0.00\ _K_č_-;_-* &quot;-&quot;??\ _K_č_-;_-@_-"/>
    <numFmt numFmtId="164" formatCode="#,##0.000"/>
    <numFmt numFmtId="165" formatCode="@*."/>
    <numFmt numFmtId="166" formatCode="_ @*."/>
    <numFmt numFmtId="167" formatCode="__@*."/>
    <numFmt numFmtId="168" formatCode="___ @*."/>
    <numFmt numFmtId="169" formatCode="_(* #,##0_);_(* \(#,##0\);_(* &quot;-&quot;_);_(@_)"/>
    <numFmt numFmtId="170" formatCode="_(&quot;$&quot;* #,##0_);_(&quot;$&quot;* \(#,##0\);_(&quot;$&quot;* &quot;-&quot;_);_(@_)"/>
    <numFmt numFmtId="171" formatCode="m\o\n\th\ d\,\ \y\y\y\y"/>
    <numFmt numFmtId="172" formatCode="#,##0_K"/>
  </numFmts>
  <fonts count="69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Narrow"/>
      <family val="2"/>
    </font>
    <font>
      <sz val="9"/>
      <name val="Arial Narrow"/>
      <family val="2"/>
    </font>
    <font>
      <sz val="12"/>
      <color indexed="8"/>
      <name val="Calibri"/>
      <family val="2"/>
    </font>
    <font>
      <sz val="10"/>
      <color theme="1"/>
      <name val="Arial"/>
      <family val="2"/>
      <charset val="238"/>
    </font>
    <font>
      <sz val="12"/>
      <color indexed="9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2"/>
      <color indexed="20"/>
      <name val="Calibri"/>
      <family val="2"/>
    </font>
    <font>
      <b/>
      <sz val="12"/>
      <color indexed="52"/>
      <name val="Calibri"/>
      <family val="2"/>
    </font>
    <font>
      <sz val="10"/>
      <name val="Arial CE"/>
      <charset val="238"/>
    </font>
    <font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b/>
      <sz val="1"/>
      <color indexed="8"/>
      <name val="Courier"/>
      <family val="3"/>
      <charset val="238"/>
    </font>
    <font>
      <sz val="10"/>
      <name val="Arial CE"/>
    </font>
    <font>
      <sz val="11"/>
      <color indexed="8"/>
      <name val="Calibri"/>
      <family val="2"/>
      <charset val="238"/>
    </font>
    <font>
      <sz val="1"/>
      <color indexed="8"/>
      <name val="Courier"/>
      <family val="3"/>
      <charset val="238"/>
    </font>
    <font>
      <b/>
      <sz val="11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b/>
      <sz val="11"/>
      <color indexed="41"/>
      <name val="Calibri"/>
      <family val="2"/>
    </font>
    <font>
      <b/>
      <sz val="12"/>
      <color indexed="9"/>
      <name val="Calibri"/>
      <family val="2"/>
    </font>
    <font>
      <sz val="12"/>
      <color indexed="62"/>
      <name val="Calibri"/>
      <family val="2"/>
    </font>
    <font>
      <sz val="12"/>
      <color indexed="52"/>
      <name val="Calibri"/>
      <family val="2"/>
    </font>
    <font>
      <b/>
      <sz val="10"/>
      <color indexed="9"/>
      <name val="Times New Roman CE"/>
      <family val="1"/>
      <charset val="238"/>
    </font>
    <font>
      <sz val="12"/>
      <color indexed="60"/>
      <name val="Calibri"/>
      <family val="2"/>
    </font>
    <font>
      <sz val="10"/>
      <name val="Arial"/>
      <family val="2"/>
    </font>
    <font>
      <sz val="11"/>
      <color theme="1"/>
      <name val="Calibri"/>
      <family val="2"/>
      <charset val="238"/>
    </font>
    <font>
      <b/>
      <sz val="12"/>
      <color indexed="63"/>
      <name val="Calibri"/>
      <family val="2"/>
    </font>
    <font>
      <sz val="10"/>
      <name val="Times New Roman CE"/>
      <family val="1"/>
      <charset val="238"/>
    </font>
    <font>
      <sz val="10"/>
      <color theme="1"/>
      <name val="Calibri"/>
      <family val="2"/>
      <charset val="238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b/>
      <sz val="18"/>
      <color indexed="41"/>
      <name val="Cambria"/>
      <family val="2"/>
    </font>
    <font>
      <sz val="12"/>
      <color indexed="10"/>
      <name val="Calibri"/>
      <family val="2"/>
    </font>
    <font>
      <b/>
      <sz val="18"/>
      <name val="Arial CE"/>
    </font>
    <font>
      <b/>
      <sz val="12"/>
      <name val="Arial CE"/>
    </font>
  </fonts>
  <fills count="6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4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9"/>
        <bgColor indexed="9"/>
      </patternFill>
    </fill>
    <fill>
      <patternFill patternType="solid">
        <fgColor indexed="5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60"/>
        <bgColor indexed="6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99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63">
    <xf numFmtId="0" fontId="0" fillId="0" borderId="0"/>
    <xf numFmtId="9" fontId="3" fillId="0" borderId="0" applyFont="0" applyFill="0" applyBorder="0" applyAlignment="0" applyProtection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5" fontId="24" fillId="0" borderId="0" applyProtection="0">
      <alignment wrapText="1"/>
    </xf>
    <xf numFmtId="165" fontId="24" fillId="0" borderId="0" applyProtection="0">
      <alignment wrapText="1"/>
    </xf>
    <xf numFmtId="165" fontId="24" fillId="0" borderId="0" applyProtection="0">
      <alignment wrapText="1"/>
    </xf>
    <xf numFmtId="166" fontId="24" fillId="0" borderId="0"/>
    <xf numFmtId="167" fontId="25" fillId="0" borderId="0" applyProtection="0"/>
    <xf numFmtId="167" fontId="24" fillId="0" borderId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168" fontId="25" fillId="0" borderId="0"/>
    <xf numFmtId="0" fontId="27" fillId="5" borderId="0" applyNumberFormat="0" applyBorder="0" applyAlignment="0" applyProtection="0"/>
    <xf numFmtId="0" fontId="26" fillId="11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2" borderId="0" applyNumberFormat="0" applyBorder="0" applyAlignment="0" applyProtection="0"/>
    <xf numFmtId="0" fontId="28" fillId="18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2" borderId="0" applyNumberFormat="0" applyBorder="0" applyAlignment="0" applyProtection="0"/>
    <xf numFmtId="0" fontId="28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30" fillId="22" borderId="0" applyNumberFormat="0" applyBorder="0" applyAlignment="0" applyProtection="0"/>
    <xf numFmtId="0" fontId="28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30" fillId="26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30" fillId="30" borderId="0" applyNumberFormat="0" applyBorder="0" applyAlignment="0" applyProtection="0"/>
    <xf numFmtId="0" fontId="28" fillId="31" borderId="0" applyNumberFormat="0" applyBorder="0" applyAlignment="0" applyProtection="0"/>
    <xf numFmtId="0" fontId="29" fillId="24" borderId="0" applyNumberFormat="0" applyBorder="0" applyAlignment="0" applyProtection="0"/>
    <xf numFmtId="0" fontId="29" fillId="32" borderId="0" applyNumberFormat="0" applyBorder="0" applyAlignment="0" applyProtection="0"/>
    <xf numFmtId="0" fontId="30" fillId="25" borderId="0" applyNumberFormat="0" applyBorder="0" applyAlignment="0" applyProtection="0"/>
    <xf numFmtId="0" fontId="28" fillId="19" borderId="0" applyNumberFormat="0" applyBorder="0" applyAlignment="0" applyProtection="0"/>
    <xf numFmtId="0" fontId="29" fillId="33" borderId="0" applyNumberFormat="0" applyBorder="0" applyAlignment="0" applyProtection="0"/>
    <xf numFmtId="0" fontId="29" fillId="34" borderId="0" applyNumberFormat="0" applyBorder="0" applyAlignment="0" applyProtection="0"/>
    <xf numFmtId="0" fontId="30" fillId="22" borderId="0" applyNumberFormat="0" applyBorder="0" applyAlignment="0" applyProtection="0"/>
    <xf numFmtId="0" fontId="28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30" fillId="38" borderId="0" applyNumberFormat="0" applyBorder="0" applyAlignment="0" applyProtection="0"/>
    <xf numFmtId="0" fontId="31" fillId="39" borderId="0" applyNumberFormat="0" applyBorder="0" applyAlignment="0" applyProtection="0"/>
    <xf numFmtId="0" fontId="32" fillId="14" borderId="43" applyNumberFormat="0" applyAlignment="0" applyProtection="0"/>
    <xf numFmtId="0" fontId="33" fillId="0" borderId="44" applyNumberFormat="0" applyFont="0" applyFill="0" applyAlignment="0" applyProtection="0"/>
    <xf numFmtId="0" fontId="34" fillId="0" borderId="0">
      <protection locked="0"/>
    </xf>
    <xf numFmtId="169" fontId="5" fillId="0" borderId="0" applyFont="0" applyFill="0" applyBorder="0" applyAlignment="0" applyProtection="0"/>
    <xf numFmtId="0" fontId="35" fillId="0" borderId="0">
      <protection locked="0"/>
    </xf>
    <xf numFmtId="0" fontId="36" fillId="0" borderId="0">
      <protection locked="0"/>
    </xf>
    <xf numFmtId="3" fontId="37" fillId="0" borderId="0"/>
    <xf numFmtId="0" fontId="34" fillId="0" borderId="0">
      <protection locked="0"/>
    </xf>
    <xf numFmtId="170" fontId="5" fillId="0" borderId="0" applyFont="0" applyFill="0" applyBorder="0" applyAlignment="0" applyProtection="0"/>
    <xf numFmtId="0" fontId="35" fillId="0" borderId="0">
      <protection locked="0"/>
    </xf>
    <xf numFmtId="0" fontId="36" fillId="0" borderId="0">
      <protection locked="0"/>
    </xf>
    <xf numFmtId="5" fontId="37" fillId="0" borderId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171" fontId="39" fillId="0" borderId="0">
      <protection locked="0"/>
    </xf>
    <xf numFmtId="14" fontId="37" fillId="0" borderId="0"/>
    <xf numFmtId="0" fontId="37" fillId="0" borderId="0" applyFont="0" applyFill="0" applyBorder="0" applyAlignment="0" applyProtection="0"/>
    <xf numFmtId="0" fontId="40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1" fillId="0" borderId="0" applyNumberFormat="0" applyFill="0" applyBorder="0" applyAlignment="0" applyProtection="0"/>
    <xf numFmtId="3" fontId="37" fillId="0" borderId="0" applyFont="0" applyFill="0" applyBorder="0" applyAlignment="0" applyProtection="0"/>
    <xf numFmtId="0" fontId="39" fillId="0" borderId="0">
      <protection locked="0"/>
    </xf>
    <xf numFmtId="2" fontId="37" fillId="0" borderId="0"/>
    <xf numFmtId="0" fontId="42" fillId="43" borderId="0" applyNumberFormat="0" applyBorder="0" applyAlignment="0" applyProtection="0"/>
    <xf numFmtId="0" fontId="39" fillId="0" borderId="0">
      <protection locked="0"/>
    </xf>
    <xf numFmtId="0" fontId="39" fillId="0" borderId="0">
      <protection locked="0"/>
    </xf>
    <xf numFmtId="0" fontId="43" fillId="0" borderId="45" applyNumberFormat="0" applyFill="0" applyAlignment="0" applyProtection="0"/>
    <xf numFmtId="0" fontId="43" fillId="0" borderId="0" applyNumberFormat="0" applyFill="0" applyBorder="0" applyAlignment="0" applyProtection="0"/>
    <xf numFmtId="0" fontId="36" fillId="0" borderId="0">
      <protection locked="0"/>
    </xf>
    <xf numFmtId="0" fontId="36" fillId="0" borderId="0">
      <protection locked="0"/>
    </xf>
    <xf numFmtId="0" fontId="44" fillId="44" borderId="46" applyNumberFormat="0" applyAlignment="0" applyProtection="0"/>
    <xf numFmtId="0" fontId="45" fillId="12" borderId="43" applyNumberFormat="0" applyAlignment="0" applyProtection="0"/>
    <xf numFmtId="0" fontId="33" fillId="45" borderId="0" applyFont="0" applyFill="0" applyBorder="0" applyAlignment="0" applyProtection="0"/>
    <xf numFmtId="0" fontId="46" fillId="0" borderId="47" applyNumberFormat="0" applyFill="0" applyAlignment="0" applyProtection="0"/>
    <xf numFmtId="0" fontId="33" fillId="0" borderId="0"/>
    <xf numFmtId="5" fontId="37" fillId="0" borderId="0" applyFont="0" applyFill="0" applyBorder="0" applyAlignment="0" applyProtection="0"/>
    <xf numFmtId="1" fontId="47" fillId="46" borderId="48">
      <alignment horizontal="center" vertical="center"/>
    </xf>
    <xf numFmtId="0" fontId="48" fillId="16" borderId="0" applyNumberFormat="0" applyBorder="0" applyAlignment="0" applyProtection="0"/>
    <xf numFmtId="0" fontId="49" fillId="0" borderId="0" applyNumberFormat="0" applyFill="0" applyBorder="0" applyAlignment="0" applyProtection="0"/>
    <xf numFmtId="0" fontId="33" fillId="0" borderId="0"/>
    <xf numFmtId="0" fontId="5" fillId="0" borderId="0"/>
    <xf numFmtId="0" fontId="1" fillId="0" borderId="0"/>
    <xf numFmtId="0" fontId="1" fillId="0" borderId="0"/>
    <xf numFmtId="0" fontId="37" fillId="0" borderId="0"/>
    <xf numFmtId="0" fontId="50" fillId="0" borderId="0"/>
    <xf numFmtId="0" fontId="5" fillId="13" borderId="49" applyNumberFormat="0" applyFont="0" applyAlignment="0" applyProtection="0"/>
    <xf numFmtId="0" fontId="51" fillId="14" borderId="50" applyNumberFormat="0" applyAlignment="0" applyProtection="0"/>
    <xf numFmtId="172" fontId="52" fillId="0" borderId="0"/>
    <xf numFmtId="0" fontId="34" fillId="0" borderId="0">
      <protection locked="0"/>
    </xf>
    <xf numFmtId="2" fontId="37" fillId="0" borderId="0" applyFont="0" applyFill="0" applyBorder="0" applyAlignment="0" applyProtection="0"/>
    <xf numFmtId="0" fontId="53" fillId="4" borderId="20" applyNumberFormat="0" applyFont="0" applyAlignment="0" applyProtection="0"/>
    <xf numFmtId="9" fontId="5" fillId="0" borderId="0" applyFont="0" applyFill="0" applyBorder="0" applyAlignment="0" applyProtection="0"/>
    <xf numFmtId="4" fontId="54" fillId="47" borderId="51" applyNumberFormat="0" applyProtection="0">
      <alignment vertical="center"/>
    </xf>
    <xf numFmtId="4" fontId="54" fillId="47" borderId="51" applyNumberFormat="0" applyProtection="0">
      <alignment vertical="center"/>
    </xf>
    <xf numFmtId="4" fontId="54" fillId="47" borderId="51" applyNumberFormat="0" applyProtection="0">
      <alignment horizontal="left" vertical="center" indent="1"/>
    </xf>
    <xf numFmtId="0" fontId="55" fillId="16" borderId="52" applyNumberFormat="0" applyProtection="0">
      <alignment horizontal="left" vertical="top" indent="1"/>
    </xf>
    <xf numFmtId="4" fontId="56" fillId="39" borderId="51" applyNumberFormat="0" applyProtection="0">
      <alignment horizontal="right" vertical="center"/>
    </xf>
    <xf numFmtId="4" fontId="56" fillId="48" borderId="51" applyNumberFormat="0" applyProtection="0">
      <alignment horizontal="right" vertical="center"/>
    </xf>
    <xf numFmtId="4" fontId="56" fillId="23" borderId="53" applyNumberFormat="0" applyProtection="0">
      <alignment horizontal="right" vertical="center"/>
    </xf>
    <xf numFmtId="4" fontId="56" fillId="49" borderId="51" applyNumberFormat="0" applyProtection="0">
      <alignment horizontal="right" vertical="center"/>
    </xf>
    <xf numFmtId="4" fontId="56" fillId="50" borderId="51" applyNumberFormat="0" applyProtection="0">
      <alignment horizontal="right" vertical="center"/>
    </xf>
    <xf numFmtId="4" fontId="56" fillId="35" borderId="51" applyNumberFormat="0" applyProtection="0">
      <alignment horizontal="right" vertical="center"/>
    </xf>
    <xf numFmtId="4" fontId="56" fillId="27" borderId="51" applyNumberFormat="0" applyProtection="0">
      <alignment horizontal="right" vertical="center"/>
    </xf>
    <xf numFmtId="4" fontId="56" fillId="51" borderId="51" applyNumberFormat="0" applyProtection="0">
      <alignment horizontal="right" vertical="center"/>
    </xf>
    <xf numFmtId="4" fontId="56" fillId="52" borderId="51" applyNumberFormat="0" applyProtection="0">
      <alignment horizontal="right" vertical="center"/>
    </xf>
    <xf numFmtId="4" fontId="56" fillId="53" borderId="53" applyNumberFormat="0" applyProtection="0">
      <alignment horizontal="left" vertical="center" indent="1"/>
    </xf>
    <xf numFmtId="0" fontId="57" fillId="0" borderId="0"/>
    <xf numFmtId="0" fontId="58" fillId="0" borderId="0">
      <alignment horizontal="left"/>
    </xf>
    <xf numFmtId="0" fontId="59" fillId="46" borderId="0"/>
    <xf numFmtId="4" fontId="49" fillId="31" borderId="53" applyNumberFormat="0" applyProtection="0">
      <alignment horizontal="left" vertical="center" indent="1"/>
    </xf>
    <xf numFmtId="4" fontId="49" fillId="31" borderId="53" applyNumberFormat="0" applyProtection="0">
      <alignment horizontal="left" vertical="center" indent="1"/>
    </xf>
    <xf numFmtId="4" fontId="56" fillId="54" borderId="51" applyNumberFormat="0" applyProtection="0">
      <alignment horizontal="right" vertical="center"/>
    </xf>
    <xf numFmtId="4" fontId="56" fillId="55" borderId="53" applyNumberFormat="0" applyProtection="0">
      <alignment horizontal="left" vertical="center" indent="1"/>
    </xf>
    <xf numFmtId="4" fontId="56" fillId="56" borderId="53" applyNumberFormat="0" applyProtection="0">
      <alignment horizontal="left" vertical="center" indent="1"/>
    </xf>
    <xf numFmtId="0" fontId="56" fillId="17" borderId="51" applyNumberFormat="0" applyProtection="0">
      <alignment horizontal="left" vertical="center" indent="1"/>
    </xf>
    <xf numFmtId="0" fontId="58" fillId="31" borderId="52" applyNumberFormat="0" applyProtection="0">
      <alignment horizontal="left" vertical="top" indent="1"/>
    </xf>
    <xf numFmtId="0" fontId="56" fillId="57" borderId="51" applyNumberFormat="0" applyProtection="0">
      <alignment horizontal="left" vertical="center" indent="1"/>
    </xf>
    <xf numFmtId="0" fontId="58" fillId="56" borderId="52" applyNumberFormat="0" applyProtection="0">
      <alignment horizontal="left" vertical="top" indent="1"/>
    </xf>
    <xf numFmtId="0" fontId="56" fillId="18" borderId="51" applyNumberFormat="0" applyProtection="0">
      <alignment horizontal="left" vertical="center" indent="1"/>
    </xf>
    <xf numFmtId="0" fontId="58" fillId="18" borderId="52" applyNumberFormat="0" applyProtection="0">
      <alignment horizontal="left" vertical="top" indent="1"/>
    </xf>
    <xf numFmtId="0" fontId="56" fillId="55" borderId="51" applyNumberFormat="0" applyProtection="0">
      <alignment horizontal="left" vertical="center" indent="1"/>
    </xf>
    <xf numFmtId="0" fontId="58" fillId="55" borderId="52" applyNumberFormat="0" applyProtection="0">
      <alignment horizontal="left" vertical="top" indent="1"/>
    </xf>
    <xf numFmtId="4" fontId="56" fillId="19" borderId="51" applyNumberFormat="0" applyProtection="0">
      <alignment horizontal="left" vertical="center" indent="1"/>
    </xf>
    <xf numFmtId="0" fontId="58" fillId="14" borderId="54" applyNumberFormat="0">
      <protection locked="0"/>
    </xf>
    <xf numFmtId="0" fontId="54" fillId="31" borderId="55" applyBorder="0"/>
    <xf numFmtId="4" fontId="60" fillId="13" borderId="52" applyNumberFormat="0" applyProtection="0">
      <alignment vertical="center"/>
    </xf>
    <xf numFmtId="4" fontId="61" fillId="58" borderId="14" applyNumberFormat="0" applyProtection="0">
      <alignment vertical="center"/>
    </xf>
    <xf numFmtId="4" fontId="60" fillId="17" borderId="52" applyNumberFormat="0" applyProtection="0">
      <alignment horizontal="left" vertical="center" indent="1"/>
    </xf>
    <xf numFmtId="0" fontId="60" fillId="13" borderId="52" applyNumberFormat="0" applyProtection="0">
      <alignment horizontal="left" vertical="top" indent="1"/>
    </xf>
    <xf numFmtId="4" fontId="56" fillId="0" borderId="51" applyNumberFormat="0" applyProtection="0">
      <alignment horizontal="right" vertical="center"/>
    </xf>
    <xf numFmtId="4" fontId="54" fillId="0" borderId="51" applyNumberFormat="0" applyProtection="0">
      <alignment horizontal="right" vertical="center"/>
    </xf>
    <xf numFmtId="4" fontId="56" fillId="19" borderId="51" applyNumberFormat="0" applyProtection="0">
      <alignment horizontal="left" vertical="center" indent="1"/>
    </xf>
    <xf numFmtId="0" fontId="60" fillId="56" borderId="52" applyNumberFormat="0" applyProtection="0">
      <alignment horizontal="left" vertical="top" indent="1"/>
    </xf>
    <xf numFmtId="4" fontId="62" fillId="59" borderId="53" applyNumberFormat="0" applyProtection="0">
      <alignment horizontal="left" vertical="center" indent="1"/>
    </xf>
    <xf numFmtId="0" fontId="56" fillId="60" borderId="14"/>
    <xf numFmtId="4" fontId="63" fillId="14" borderId="51" applyNumberFormat="0" applyProtection="0">
      <alignment horizontal="right" vertical="center"/>
    </xf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9" fillId="0" borderId="56">
      <protection locked="0"/>
    </xf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</cellStyleXfs>
  <cellXfs count="108">
    <xf numFmtId="0" fontId="0" fillId="0" borderId="0" xfId="0"/>
    <xf numFmtId="0" fontId="6" fillId="0" borderId="0" xfId="0" applyFont="1"/>
    <xf numFmtId="0" fontId="7" fillId="0" borderId="0" xfId="0" applyFont="1"/>
    <xf numFmtId="0" fontId="9" fillId="0" borderId="0" xfId="0" applyFont="1"/>
    <xf numFmtId="0" fontId="6" fillId="0" borderId="0" xfId="0" applyFont="1" applyAlignment="1">
      <alignment horizontal="right"/>
    </xf>
    <xf numFmtId="3" fontId="4" fillId="0" borderId="1" xfId="2" applyNumberFormat="1" applyFont="1" applyBorder="1" applyAlignment="1">
      <alignment horizont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0" xfId="3" applyFont="1" applyAlignment="1"/>
    <xf numFmtId="0" fontId="6" fillId="0" borderId="14" xfId="3" applyFont="1" applyFill="1" applyBorder="1" applyAlignment="1">
      <alignment horizontal="center" vertical="center"/>
    </xf>
    <xf numFmtId="0" fontId="4" fillId="3" borderId="14" xfId="3" applyFont="1" applyFill="1" applyBorder="1" applyAlignment="1">
      <alignment horizontal="center" vertical="center"/>
    </xf>
    <xf numFmtId="0" fontId="6" fillId="0" borderId="14" xfId="3" applyFont="1" applyFill="1" applyBorder="1" applyAlignment="1">
      <alignment vertical="center"/>
    </xf>
    <xf numFmtId="3" fontId="6" fillId="0" borderId="14" xfId="3" applyNumberFormat="1" applyFont="1" applyFill="1" applyBorder="1" applyAlignment="1">
      <alignment vertical="center"/>
    </xf>
    <xf numFmtId="10" fontId="6" fillId="0" borderId="14" xfId="4" applyNumberFormat="1" applyFont="1" applyFill="1" applyBorder="1" applyAlignment="1">
      <alignment vertical="center"/>
    </xf>
    <xf numFmtId="0" fontId="15" fillId="0" borderId="0" xfId="3" applyFont="1"/>
    <xf numFmtId="0" fontId="15" fillId="0" borderId="0" xfId="3" applyFont="1" applyBorder="1"/>
    <xf numFmtId="0" fontId="16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6" fillId="0" borderId="14" xfId="3" applyFont="1" applyFill="1" applyBorder="1" applyAlignment="1">
      <alignment horizontal="left" vertical="center"/>
    </xf>
    <xf numFmtId="10" fontId="0" fillId="0" borderId="0" xfId="1" applyNumberFormat="1" applyFont="1"/>
    <xf numFmtId="0" fontId="18" fillId="0" borderId="0" xfId="5"/>
    <xf numFmtId="0" fontId="6" fillId="0" borderId="24" xfId="3" applyFont="1" applyFill="1" applyBorder="1" applyAlignment="1">
      <alignment vertical="center"/>
    </xf>
    <xf numFmtId="1" fontId="0" fillId="0" borderId="9" xfId="2" applyNumberFormat="1" applyFont="1" applyBorder="1" applyAlignment="1">
      <alignment horizontal="left" vertical="center" wrapText="1"/>
    </xf>
    <xf numFmtId="1" fontId="0" fillId="0" borderId="5" xfId="2" applyNumberFormat="1" applyFont="1" applyBorder="1" applyAlignment="1">
      <alignment horizontal="left" vertical="center" wrapText="1"/>
    </xf>
    <xf numFmtId="1" fontId="0" fillId="0" borderId="12" xfId="2" applyNumberFormat="1" applyFont="1" applyBorder="1" applyAlignment="1">
      <alignment vertical="center" wrapText="1"/>
    </xf>
    <xf numFmtId="1" fontId="2" fillId="0" borderId="12" xfId="2" applyNumberFormat="1" applyFont="1" applyBorder="1" applyAlignment="1">
      <alignment vertical="center" wrapText="1"/>
    </xf>
    <xf numFmtId="1" fontId="1" fillId="0" borderId="12" xfId="2" applyNumberFormat="1" applyFont="1" applyBorder="1" applyAlignment="1">
      <alignment vertical="center" wrapText="1"/>
    </xf>
    <xf numFmtId="1" fontId="2" fillId="0" borderId="12" xfId="2" applyNumberFormat="1" applyFont="1" applyFill="1" applyBorder="1" applyAlignment="1">
      <alignment vertical="center" wrapText="1"/>
    </xf>
    <xf numFmtId="1" fontId="2" fillId="0" borderId="16" xfId="2" applyNumberFormat="1" applyFont="1" applyBorder="1" applyAlignment="1">
      <alignment vertical="center" wrapText="1"/>
    </xf>
    <xf numFmtId="1" fontId="4" fillId="0" borderId="21" xfId="2" applyNumberFormat="1" applyFont="1" applyFill="1" applyBorder="1" applyAlignment="1">
      <alignment vertical="center" wrapText="1"/>
    </xf>
    <xf numFmtId="4" fontId="4" fillId="0" borderId="3" xfId="2" applyNumberFormat="1" applyFont="1" applyFill="1" applyBorder="1" applyAlignment="1">
      <alignment vertical="center"/>
    </xf>
    <xf numFmtId="4" fontId="4" fillId="0" borderId="23" xfId="2" applyNumberFormat="1" applyFont="1" applyFill="1" applyBorder="1" applyAlignment="1">
      <alignment vertical="center"/>
    </xf>
    <xf numFmtId="4" fontId="6" fillId="3" borderId="26" xfId="0" applyNumberFormat="1" applyFont="1" applyFill="1" applyBorder="1" applyAlignment="1">
      <alignment vertical="center"/>
    </xf>
    <xf numFmtId="4" fontId="6" fillId="3" borderId="27" xfId="0" applyNumberFormat="1" applyFont="1" applyFill="1" applyBorder="1" applyAlignment="1">
      <alignment vertical="center"/>
    </xf>
    <xf numFmtId="4" fontId="17" fillId="3" borderId="27" xfId="0" applyNumberFormat="1" applyFont="1" applyFill="1" applyBorder="1" applyAlignment="1">
      <alignment vertical="center"/>
    </xf>
    <xf numFmtId="4" fontId="6" fillId="3" borderId="29" xfId="0" applyNumberFormat="1" applyFont="1" applyFill="1" applyBorder="1" applyAlignment="1">
      <alignment vertical="center"/>
    </xf>
    <xf numFmtId="4" fontId="4" fillId="3" borderId="22" xfId="2" applyNumberFormat="1" applyFont="1" applyFill="1" applyBorder="1" applyAlignment="1">
      <alignment vertical="center"/>
    </xf>
    <xf numFmtId="4" fontId="0" fillId="0" borderId="0" xfId="0" applyNumberFormat="1"/>
    <xf numFmtId="164" fontId="0" fillId="0" borderId="0" xfId="0" applyNumberFormat="1"/>
    <xf numFmtId="4" fontId="6" fillId="3" borderId="25" xfId="0" applyNumberFormat="1" applyFont="1" applyFill="1" applyBorder="1" applyAlignment="1">
      <alignment vertical="center"/>
    </xf>
    <xf numFmtId="10" fontId="6" fillId="3" borderId="22" xfId="1" applyNumberFormat="1" applyFont="1" applyFill="1" applyBorder="1" applyAlignment="1">
      <alignment vertical="center"/>
    </xf>
    <xf numFmtId="0" fontId="4" fillId="8" borderId="14" xfId="3" applyFont="1" applyFill="1" applyBorder="1" applyAlignment="1">
      <alignment horizontal="center" vertical="center"/>
    </xf>
    <xf numFmtId="0" fontId="1" fillId="0" borderId="0" xfId="6"/>
    <xf numFmtId="0" fontId="1" fillId="0" borderId="21" xfId="6" applyBorder="1" applyAlignment="1">
      <alignment horizontal="center"/>
    </xf>
    <xf numFmtId="0" fontId="19" fillId="0" borderId="0" xfId="6" applyFont="1" applyAlignment="1">
      <alignment horizontal="right" vertical="center"/>
    </xf>
    <xf numFmtId="0" fontId="4" fillId="0" borderId="21" xfId="6" applyFont="1" applyBorder="1" applyAlignment="1">
      <alignment horizontal="center"/>
    </xf>
    <xf numFmtId="0" fontId="20" fillId="0" borderId="5" xfId="7" applyBorder="1"/>
    <xf numFmtId="3" fontId="1" fillId="0" borderId="6" xfId="6" applyNumberFormat="1" applyBorder="1"/>
    <xf numFmtId="3" fontId="1" fillId="0" borderId="7" xfId="6" applyNumberFormat="1" applyBorder="1"/>
    <xf numFmtId="3" fontId="1" fillId="3" borderId="7" xfId="6" applyNumberFormat="1" applyFill="1" applyBorder="1"/>
    <xf numFmtId="3" fontId="1" fillId="3" borderId="34" xfId="6" applyNumberFormat="1" applyFill="1" applyBorder="1"/>
    <xf numFmtId="0" fontId="4" fillId="9" borderId="12" xfId="6" applyFont="1" applyFill="1" applyBorder="1"/>
    <xf numFmtId="10" fontId="4" fillId="9" borderId="13" xfId="8" applyNumberFormat="1" applyFont="1" applyFill="1" applyBorder="1"/>
    <xf numFmtId="0" fontId="4" fillId="10" borderId="12" xfId="6" applyFont="1" applyFill="1" applyBorder="1"/>
    <xf numFmtId="10" fontId="4" fillId="10" borderId="13" xfId="8" applyNumberFormat="1" applyFont="1" applyFill="1" applyBorder="1"/>
    <xf numFmtId="10" fontId="4" fillId="10" borderId="14" xfId="8" applyNumberFormat="1" applyFont="1" applyFill="1" applyBorder="1"/>
    <xf numFmtId="0" fontId="4" fillId="10" borderId="13" xfId="6" applyFont="1" applyFill="1" applyBorder="1"/>
    <xf numFmtId="4" fontId="4" fillId="10" borderId="14" xfId="6" applyNumberFormat="1" applyFont="1" applyFill="1" applyBorder="1"/>
    <xf numFmtId="0" fontId="21" fillId="9" borderId="12" xfId="6" applyFont="1" applyFill="1" applyBorder="1" applyAlignment="1">
      <alignment horizontal="left" indent="2"/>
    </xf>
    <xf numFmtId="0" fontId="21" fillId="9" borderId="13" xfId="6" applyFont="1" applyFill="1" applyBorder="1"/>
    <xf numFmtId="0" fontId="21" fillId="9" borderId="14" xfId="6" applyFont="1" applyFill="1" applyBorder="1"/>
    <xf numFmtId="0" fontId="21" fillId="9" borderId="28" xfId="6" applyFont="1" applyFill="1" applyBorder="1"/>
    <xf numFmtId="0" fontId="21" fillId="9" borderId="35" xfId="6" applyFont="1" applyFill="1" applyBorder="1" applyAlignment="1">
      <alignment horizontal="left" indent="2"/>
    </xf>
    <xf numFmtId="4" fontId="21" fillId="9" borderId="36" xfId="6" applyNumberFormat="1" applyFont="1" applyFill="1" applyBorder="1"/>
    <xf numFmtId="4" fontId="21" fillId="3" borderId="37" xfId="6" applyNumberFormat="1" applyFont="1" applyFill="1" applyBorder="1"/>
    <xf numFmtId="4" fontId="21" fillId="3" borderId="38" xfId="6" applyNumberFormat="1" applyFont="1" applyFill="1" applyBorder="1"/>
    <xf numFmtId="0" fontId="4" fillId="10" borderId="21" xfId="6" applyFont="1" applyFill="1" applyBorder="1"/>
    <xf numFmtId="0" fontId="4" fillId="6" borderId="2" xfId="6" applyFont="1" applyFill="1" applyBorder="1"/>
    <xf numFmtId="4" fontId="4" fillId="6" borderId="3" xfId="6" applyNumberFormat="1" applyFont="1" applyFill="1" applyBorder="1"/>
    <xf numFmtId="4" fontId="4" fillId="10" borderId="3" xfId="6" applyNumberFormat="1" applyFont="1" applyFill="1" applyBorder="1"/>
    <xf numFmtId="4" fontId="4" fillId="10" borderId="23" xfId="6" applyNumberFormat="1" applyFont="1" applyFill="1" applyBorder="1"/>
    <xf numFmtId="0" fontId="4" fillId="7" borderId="21" xfId="6" applyFont="1" applyFill="1" applyBorder="1" applyAlignment="1">
      <alignment horizontal="center"/>
    </xf>
    <xf numFmtId="0" fontId="4" fillId="7" borderId="25" xfId="6" applyFont="1" applyFill="1" applyBorder="1"/>
    <xf numFmtId="0" fontId="4" fillId="7" borderId="7" xfId="6" applyFont="1" applyFill="1" applyBorder="1"/>
    <xf numFmtId="10" fontId="4" fillId="7" borderId="40" xfId="8" applyNumberFormat="1" applyFont="1" applyFill="1" applyBorder="1"/>
    <xf numFmtId="0" fontId="4" fillId="7" borderId="41" xfId="6" applyFont="1" applyFill="1" applyBorder="1"/>
    <xf numFmtId="4" fontId="4" fillId="7" borderId="42" xfId="6" applyNumberFormat="1" applyFont="1" applyFill="1" applyBorder="1"/>
    <xf numFmtId="0" fontId="1" fillId="0" borderId="30" xfId="6" applyBorder="1"/>
    <xf numFmtId="4" fontId="4" fillId="7" borderId="7" xfId="6" applyNumberFormat="1" applyFont="1" applyFill="1" applyBorder="1"/>
    <xf numFmtId="0" fontId="14" fillId="0" borderId="0" xfId="3" applyFont="1" applyAlignment="1">
      <alignment wrapText="1"/>
    </xf>
    <xf numFmtId="0" fontId="14" fillId="0" borderId="0" xfId="3" applyFont="1" applyFill="1" applyAlignment="1">
      <alignment vertical="center"/>
    </xf>
    <xf numFmtId="4" fontId="6" fillId="61" borderId="6" xfId="0" applyNumberFormat="1" applyFont="1" applyFill="1" applyBorder="1" applyAlignment="1">
      <alignment vertical="center"/>
    </xf>
    <xf numFmtId="4" fontId="6" fillId="61" borderId="8" xfId="0" applyNumberFormat="1" applyFont="1" applyFill="1" applyBorder="1" applyAlignment="1">
      <alignment vertical="center"/>
    </xf>
    <xf numFmtId="4" fontId="6" fillId="61" borderId="10" xfId="0" applyNumberFormat="1" applyFont="1" applyFill="1" applyBorder="1" applyAlignment="1">
      <alignment vertical="center"/>
    </xf>
    <xf numFmtId="4" fontId="6" fillId="61" borderId="11" xfId="0" applyNumberFormat="1" applyFont="1" applyFill="1" applyBorder="1" applyAlignment="1">
      <alignment vertical="center"/>
    </xf>
    <xf numFmtId="4" fontId="6" fillId="61" borderId="14" xfId="0" applyNumberFormat="1" applyFont="1" applyFill="1" applyBorder="1" applyAlignment="1">
      <alignment vertical="center"/>
    </xf>
    <xf numFmtId="4" fontId="6" fillId="61" borderId="15" xfId="0" applyNumberFormat="1" applyFont="1" applyFill="1" applyBorder="1" applyAlignment="1">
      <alignment vertical="center"/>
    </xf>
    <xf numFmtId="4" fontId="17" fillId="61" borderId="14" xfId="0" applyNumberFormat="1" applyFont="1" applyFill="1" applyBorder="1" applyAlignment="1">
      <alignment vertical="center"/>
    </xf>
    <xf numFmtId="4" fontId="17" fillId="61" borderId="15" xfId="0" applyNumberFormat="1" applyFont="1" applyFill="1" applyBorder="1" applyAlignment="1">
      <alignment vertical="center"/>
    </xf>
    <xf numFmtId="4" fontId="17" fillId="61" borderId="13" xfId="0" applyNumberFormat="1" applyFont="1" applyFill="1" applyBorder="1" applyAlignment="1">
      <alignment vertical="center"/>
    </xf>
    <xf numFmtId="4" fontId="6" fillId="61" borderId="28" xfId="0" applyNumberFormat="1" applyFont="1" applyFill="1" applyBorder="1" applyAlignment="1">
      <alignment vertical="center"/>
    </xf>
    <xf numFmtId="4" fontId="6" fillId="61" borderId="17" xfId="0" applyNumberFormat="1" applyFont="1" applyFill="1" applyBorder="1" applyAlignment="1">
      <alignment vertical="center"/>
    </xf>
    <xf numFmtId="4" fontId="6" fillId="61" borderId="18" xfId="0" applyNumberFormat="1" applyFont="1" applyFill="1" applyBorder="1" applyAlignment="1">
      <alignment vertical="center"/>
    </xf>
    <xf numFmtId="10" fontId="6" fillId="61" borderId="3" xfId="1" applyNumberFormat="1" applyFont="1" applyFill="1" applyBorder="1" applyAlignment="1">
      <alignment vertical="center"/>
    </xf>
    <xf numFmtId="10" fontId="6" fillId="61" borderId="23" xfId="1" applyNumberFormat="1" applyFont="1" applyFill="1" applyBorder="1" applyAlignment="1">
      <alignment vertical="center"/>
    </xf>
    <xf numFmtId="0" fontId="6" fillId="61" borderId="0" xfId="3" applyFont="1" applyFill="1"/>
    <xf numFmtId="0" fontId="14" fillId="0" borderId="0" xfId="3" applyFont="1" applyAlignment="1">
      <alignment horizontal="left" wrapText="1"/>
    </xf>
    <xf numFmtId="0" fontId="14" fillId="0" borderId="0" xfId="3" applyFont="1" applyFill="1" applyAlignment="1">
      <alignment horizontal="left" vertical="center"/>
    </xf>
    <xf numFmtId="0" fontId="1" fillId="0" borderId="1" xfId="6" applyBorder="1" applyAlignment="1">
      <alignment horizontal="center" vertical="center" wrapText="1"/>
    </xf>
    <xf numFmtId="0" fontId="1" fillId="0" borderId="19" xfId="6" applyBorder="1" applyAlignment="1">
      <alignment horizontal="center" vertical="center"/>
    </xf>
    <xf numFmtId="0" fontId="1" fillId="0" borderId="30" xfId="6" applyBorder="1" applyAlignment="1">
      <alignment horizontal="center"/>
    </xf>
    <xf numFmtId="0" fontId="1" fillId="0" borderId="31" xfId="6" applyBorder="1" applyAlignment="1">
      <alignment horizontal="center"/>
    </xf>
    <xf numFmtId="0" fontId="1" fillId="0" borderId="32" xfId="6" applyBorder="1" applyAlignment="1">
      <alignment horizontal="center"/>
    </xf>
    <xf numFmtId="0" fontId="1" fillId="0" borderId="33" xfId="6" applyBorder="1" applyAlignment="1">
      <alignment horizontal="center"/>
    </xf>
    <xf numFmtId="0" fontId="1" fillId="3" borderId="30" xfId="6" applyFill="1" applyBorder="1" applyAlignment="1">
      <alignment horizontal="center" vertical="center"/>
    </xf>
    <xf numFmtId="0" fontId="1" fillId="3" borderId="39" xfId="6" applyFill="1" applyBorder="1" applyAlignment="1">
      <alignment horizontal="center" vertical="center"/>
    </xf>
    <xf numFmtId="0" fontId="1" fillId="3" borderId="31" xfId="6" applyFill="1" applyBorder="1" applyAlignment="1">
      <alignment horizontal="center" vertical="center"/>
    </xf>
  </cellXfs>
  <cellStyles count="163">
    <cellStyle name="0_mezer" xfId="9"/>
    <cellStyle name="0_mezer_Tabulky_FV" xfId="10"/>
    <cellStyle name="0_mezer_Tabulky_FV_web" xfId="11"/>
    <cellStyle name="1_mezera" xfId="12"/>
    <cellStyle name="2_mezery" xfId="13"/>
    <cellStyle name="2_mezeryT" xfId="14"/>
    <cellStyle name="20% - Accent1" xfId="15"/>
    <cellStyle name="20% - Accent2" xfId="16"/>
    <cellStyle name="20% - Accent3" xfId="17"/>
    <cellStyle name="20% - Accent4" xfId="18"/>
    <cellStyle name="20% - Accent5" xfId="19"/>
    <cellStyle name="20% - Accent6" xfId="20"/>
    <cellStyle name="3_mezery" xfId="21"/>
    <cellStyle name="40 % – Zvýraznění1 2" xfId="22"/>
    <cellStyle name="40% - Accent1" xfId="23"/>
    <cellStyle name="40% - Accent2" xfId="24"/>
    <cellStyle name="40% - Accent3" xfId="25"/>
    <cellStyle name="40% - Accent4" xfId="26"/>
    <cellStyle name="40% - Accent5" xfId="27"/>
    <cellStyle name="40% - Accent6" xfId="28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Accent1" xfId="35"/>
    <cellStyle name="Accent1 - 20%" xfId="36"/>
    <cellStyle name="Accent1 - 40%" xfId="37"/>
    <cellStyle name="Accent1 - 60%" xfId="38"/>
    <cellStyle name="Accent2" xfId="39"/>
    <cellStyle name="Accent2 - 20%" xfId="40"/>
    <cellStyle name="Accent2 - 40%" xfId="41"/>
    <cellStyle name="Accent2 - 60%" xfId="42"/>
    <cellStyle name="Accent3" xfId="43"/>
    <cellStyle name="Accent3 - 20%" xfId="44"/>
    <cellStyle name="Accent3 - 40%" xfId="45"/>
    <cellStyle name="Accent3 - 60%" xfId="46"/>
    <cellStyle name="Accent4" xfId="47"/>
    <cellStyle name="Accent4 - 20%" xfId="48"/>
    <cellStyle name="Accent4 - 40%" xfId="49"/>
    <cellStyle name="Accent4 - 60%" xfId="50"/>
    <cellStyle name="Accent5" xfId="51"/>
    <cellStyle name="Accent5 - 20%" xfId="52"/>
    <cellStyle name="Accent5 - 40%" xfId="53"/>
    <cellStyle name="Accent5 - 60%" xfId="54"/>
    <cellStyle name="Accent6" xfId="55"/>
    <cellStyle name="Accent6 - 20%" xfId="56"/>
    <cellStyle name="Accent6 - 40%" xfId="57"/>
    <cellStyle name="Accent6 - 60%" xfId="58"/>
    <cellStyle name="Bad" xfId="59"/>
    <cellStyle name="Calculation" xfId="60"/>
    <cellStyle name="Celkem 2" xfId="61"/>
    <cellStyle name="Comma" xfId="62"/>
    <cellStyle name="Comma [0]" xfId="63"/>
    <cellStyle name="Comma_K2 Makroscénář tabulky a grafy v2" xfId="64"/>
    <cellStyle name="Comma0" xfId="65"/>
    <cellStyle name="Comma0 2" xfId="66"/>
    <cellStyle name="Currency" xfId="67"/>
    <cellStyle name="Currency [0]" xfId="68"/>
    <cellStyle name="Currency_K2 Makroscénář tabulky a grafy v2" xfId="69"/>
    <cellStyle name="Currency0" xfId="70"/>
    <cellStyle name="Currency0 2" xfId="71"/>
    <cellStyle name="Čárka 2" xfId="72"/>
    <cellStyle name="čárky 3" xfId="73"/>
    <cellStyle name="Date" xfId="74"/>
    <cellStyle name="Date 2" xfId="75"/>
    <cellStyle name="Datum" xfId="76"/>
    <cellStyle name="Emphasis 1" xfId="77"/>
    <cellStyle name="Emphasis 2" xfId="78"/>
    <cellStyle name="Emphasis 3" xfId="79"/>
    <cellStyle name="Explanatory Text" xfId="80"/>
    <cellStyle name="Finanční0" xfId="81"/>
    <cellStyle name="Fixed" xfId="82"/>
    <cellStyle name="Fixed 2" xfId="83"/>
    <cellStyle name="Good" xfId="84"/>
    <cellStyle name="Heading 1" xfId="85"/>
    <cellStyle name="Heading 2" xfId="86"/>
    <cellStyle name="Heading 3" xfId="87"/>
    <cellStyle name="Heading 4" xfId="88"/>
    <cellStyle name="Heading1" xfId="89"/>
    <cellStyle name="Heading2" xfId="90"/>
    <cellStyle name="Hypertextový odkaz" xfId="5" builtinId="8"/>
    <cellStyle name="Hypertextový odkaz 2" xfId="7"/>
    <cellStyle name="Check Cell" xfId="91"/>
    <cellStyle name="Input" xfId="92"/>
    <cellStyle name="Kč" xfId="93"/>
    <cellStyle name="Linked Cell" xfId="94"/>
    <cellStyle name="LO" xfId="95"/>
    <cellStyle name="Měna0" xfId="96"/>
    <cellStyle name="nadpis" xfId="97"/>
    <cellStyle name="Neutral" xfId="98"/>
    <cellStyle name="Normal_be" xfId="99"/>
    <cellStyle name="Normální" xfId="0" builtinId="0"/>
    <cellStyle name="Normální 2" xfId="3"/>
    <cellStyle name="Normální 2 2" xfId="100"/>
    <cellStyle name="Normální 2 3" xfId="101"/>
    <cellStyle name="Normální 3" xfId="2"/>
    <cellStyle name="Normální 3 2" xfId="102"/>
    <cellStyle name="Normální 4" xfId="6"/>
    <cellStyle name="Normální 5" xfId="103"/>
    <cellStyle name="Normální 6" xfId="104"/>
    <cellStyle name="Normální 7" xfId="105"/>
    <cellStyle name="Note" xfId="106"/>
    <cellStyle name="Output" xfId="107"/>
    <cellStyle name="PB_TR10" xfId="108"/>
    <cellStyle name="Percent" xfId="109"/>
    <cellStyle name="Pevný" xfId="110"/>
    <cellStyle name="Poznámka 2" xfId="111"/>
    <cellStyle name="Procenta" xfId="1" builtinId="5"/>
    <cellStyle name="Procenta 2" xfId="4"/>
    <cellStyle name="Procenta 2 2" xfId="112"/>
    <cellStyle name="Procenta 3" xfId="8"/>
    <cellStyle name="SAPBEXaggData" xfId="113"/>
    <cellStyle name="SAPBEXaggDataEmph" xfId="114"/>
    <cellStyle name="SAPBEXaggItem" xfId="115"/>
    <cellStyle name="SAPBEXaggItemX" xfId="116"/>
    <cellStyle name="SAPBEXexcBad7" xfId="117"/>
    <cellStyle name="SAPBEXexcBad8" xfId="118"/>
    <cellStyle name="SAPBEXexcBad9" xfId="119"/>
    <cellStyle name="SAPBEXexcCritical4" xfId="120"/>
    <cellStyle name="SAPBEXexcCritical5" xfId="121"/>
    <cellStyle name="SAPBEXexcCritical6" xfId="122"/>
    <cellStyle name="SAPBEXexcGood1" xfId="123"/>
    <cellStyle name="SAPBEXexcGood2" xfId="124"/>
    <cellStyle name="SAPBEXexcGood3" xfId="125"/>
    <cellStyle name="SAPBEXfilterDrill" xfId="126"/>
    <cellStyle name="SAPBEXFilterInfo1" xfId="127"/>
    <cellStyle name="SAPBEXFilterInfo2" xfId="128"/>
    <cellStyle name="SAPBEXFilterInfoHlavicka" xfId="129"/>
    <cellStyle name="SAPBEXfilterItem" xfId="130"/>
    <cellStyle name="SAPBEXfilterText" xfId="131"/>
    <cellStyle name="SAPBEXformats" xfId="132"/>
    <cellStyle name="SAPBEXheaderItem" xfId="133"/>
    <cellStyle name="SAPBEXheaderText" xfId="134"/>
    <cellStyle name="SAPBEXHLevel0" xfId="135"/>
    <cellStyle name="SAPBEXHLevel0X" xfId="136"/>
    <cellStyle name="SAPBEXHLevel1" xfId="137"/>
    <cellStyle name="SAPBEXHLevel1X" xfId="138"/>
    <cellStyle name="SAPBEXHLevel2" xfId="139"/>
    <cellStyle name="SAPBEXHLevel2X" xfId="140"/>
    <cellStyle name="SAPBEXHLevel3" xfId="141"/>
    <cellStyle name="SAPBEXHLevel3X" xfId="142"/>
    <cellStyle name="SAPBEXchaText" xfId="143"/>
    <cellStyle name="SAPBEXinputData" xfId="144"/>
    <cellStyle name="SAPBEXItemHeader" xfId="145"/>
    <cellStyle name="SAPBEXresData" xfId="146"/>
    <cellStyle name="SAPBEXresDataEmph" xfId="147"/>
    <cellStyle name="SAPBEXresItem" xfId="148"/>
    <cellStyle name="SAPBEXresItemX" xfId="149"/>
    <cellStyle name="SAPBEXstdData" xfId="150"/>
    <cellStyle name="SAPBEXstdDataEmph" xfId="151"/>
    <cellStyle name="SAPBEXstdItem" xfId="152"/>
    <cellStyle name="SAPBEXstdItemX" xfId="153"/>
    <cellStyle name="SAPBEXtitle" xfId="154"/>
    <cellStyle name="SAPBEXunassignedItem" xfId="155"/>
    <cellStyle name="SAPBEXundefined" xfId="156"/>
    <cellStyle name="Sheet Title" xfId="157"/>
    <cellStyle name="Title" xfId="158"/>
    <cellStyle name="Total" xfId="159"/>
    <cellStyle name="Warning Text" xfId="160"/>
    <cellStyle name="Záhlaví 1" xfId="161"/>
    <cellStyle name="Záhlaví 2" xfId="16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INFONTV4\ODBORY\Odbor31\312\HdpCeny\Dataco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ickova\Documents\aa_Rozpo&#269;et%20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ddeleni%20analyz%20a%20koordinace%20vedy\_Spolecne\Diagramy-projekty-prezentace\Graf_2007-2025_v&#253;daje%20na%20VaV_tiskov&#233;_odd_bulletin_pro%20tisk_&#345;&#237;jen_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ddeleni%20analyz%20a%20koordinace%20vedy\Kurekova\2019\PF\Inovacni_Strategie_plneni_odhad_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ym"/>
      <sheetName val="cenyq"/>
      <sheetName val="cenyr"/>
      <sheetName val="domq"/>
      <sheetName val="hdpq"/>
      <sheetName val="menaq"/>
      <sheetName val="urokq"/>
      <sheetName val="urokr"/>
      <sheetName val="zamm"/>
      <sheetName val="zamq"/>
      <sheetName val="zoq"/>
      <sheetName val="z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Priority"/>
      <sheetName val="Převod NPU"/>
      <sheetName val="Dlouhodobé výdaje mld. Kč"/>
      <sheetName val="Dlouhodobé výdaje Kč"/>
      <sheetName val="Piškvorky"/>
      <sheetName val="Rezor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E7">
            <v>0</v>
          </cell>
        </row>
        <row r="8">
          <cell r="H8">
            <v>25528281696.489605</v>
          </cell>
          <cell r="I8">
            <v>27570544232.208775</v>
          </cell>
        </row>
        <row r="9">
          <cell r="H9">
            <v>2144095437.0000005</v>
          </cell>
          <cell r="I9">
            <v>2358504980.7000008</v>
          </cell>
        </row>
        <row r="10">
          <cell r="H10">
            <v>300000000</v>
          </cell>
          <cell r="I10">
            <v>0</v>
          </cell>
        </row>
        <row r="12">
          <cell r="H12">
            <v>1165308000</v>
          </cell>
          <cell r="I12">
            <v>1165308000</v>
          </cell>
        </row>
        <row r="13">
          <cell r="H13">
            <v>2231119804</v>
          </cell>
          <cell r="I13">
            <v>2231119804</v>
          </cell>
        </row>
      </sheetData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1"/>
      <sheetName val="Graf2"/>
      <sheetName val="data"/>
      <sheetName val="Zdroje podnikatelské"/>
      <sheetName val="P 1"/>
      <sheetName val="A. Celkové výdaje"/>
      <sheetName val="E. Dlouhodobé výdaje"/>
    </sheetNames>
    <sheetDataSet>
      <sheetData sheetId="0" refreshError="1"/>
      <sheetData sheetId="1" refreshError="1"/>
      <sheetData sheetId="2">
        <row r="8">
          <cell r="Q8">
            <v>6096</v>
          </cell>
          <cell r="R8">
            <v>14457.031428246195</v>
          </cell>
          <cell r="S8">
            <v>15327.790155172243</v>
          </cell>
          <cell r="T8">
            <v>15549.802026574474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noza_pro_MF"/>
      <sheetName val="Graf2"/>
      <sheetName val="VaV_odhad2018"/>
    </sheetNames>
    <sheetDataSet>
      <sheetData sheetId="0"/>
      <sheetData sheetId="1" refreshError="1"/>
      <sheetData sheetId="2">
        <row r="23">
          <cell r="D23">
            <v>53.8387530127738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mfcr.cz/cs/verejny-sektor/makroekonomika/makroekonomicka-predikce/2019/makroekonomicka-predikce-leden-2019-34169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file:///\\Orlik\rvv\Oddeleni%20analyz%20a%20koordinace%20vedy\Kurekova\2019\PS_Rozpocet\III_Navrh%20vydaju%20SR%202020-2022_E_SR2022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zoomScaleNormal="100" workbookViewId="0">
      <selection activeCell="A5" sqref="A5"/>
    </sheetView>
  </sheetViews>
  <sheetFormatPr defaultRowHeight="12.75" x14ac:dyDescent="0.2"/>
  <cols>
    <col min="1" max="1" width="43.42578125" customWidth="1"/>
    <col min="2" max="2" width="11.42578125" bestFit="1" customWidth="1"/>
    <col min="3" max="10" width="11" customWidth="1"/>
    <col min="11" max="11" width="11.140625" customWidth="1"/>
    <col min="12" max="12" width="1.28515625" customWidth="1"/>
    <col min="13" max="18" width="11.42578125" customWidth="1"/>
  </cols>
  <sheetData>
    <row r="1" spans="1:12" ht="15" x14ac:dyDescent="0.25">
      <c r="A1" s="1"/>
      <c r="B1" s="1"/>
      <c r="C1" s="1"/>
      <c r="D1" s="1"/>
      <c r="E1" s="1"/>
      <c r="F1" s="1"/>
      <c r="G1" s="1"/>
      <c r="H1" s="1"/>
      <c r="I1" s="1"/>
    </row>
    <row r="2" spans="1:12" ht="18.75" x14ac:dyDescent="0.3">
      <c r="A2" s="2" t="s">
        <v>44</v>
      </c>
      <c r="B2" s="1"/>
      <c r="C2" s="1"/>
      <c r="D2" s="1"/>
      <c r="E2" s="1"/>
      <c r="F2" s="1"/>
      <c r="G2" s="1"/>
      <c r="H2" s="1"/>
      <c r="I2" s="1"/>
    </row>
    <row r="3" spans="1:12" ht="15.75" x14ac:dyDescent="0.25">
      <c r="A3" s="3" t="s">
        <v>0</v>
      </c>
      <c r="B3" s="1"/>
      <c r="C3" s="1"/>
      <c r="D3" s="1"/>
      <c r="E3" s="1"/>
      <c r="F3" s="1"/>
      <c r="G3" s="1"/>
      <c r="H3" s="1"/>
      <c r="I3" s="1"/>
    </row>
    <row r="4" spans="1:12" ht="15" x14ac:dyDescent="0.25">
      <c r="A4" s="1"/>
      <c r="B4" s="1"/>
      <c r="C4" s="1"/>
      <c r="D4" s="1"/>
      <c r="E4" s="1"/>
      <c r="F4" s="1"/>
      <c r="G4" s="1"/>
      <c r="H4" s="1"/>
      <c r="I4" s="1"/>
    </row>
    <row r="5" spans="1:12" ht="15.75" thickBot="1" x14ac:dyDescent="0.3">
      <c r="A5" s="1"/>
      <c r="B5" s="1"/>
      <c r="C5" s="1"/>
      <c r="D5" s="1"/>
      <c r="F5" s="4" t="s">
        <v>1</v>
      </c>
      <c r="G5" s="4"/>
    </row>
    <row r="6" spans="1:12" ht="15.75" thickBot="1" x14ac:dyDescent="0.3">
      <c r="A6" s="5" t="s">
        <v>6</v>
      </c>
      <c r="B6" s="18">
        <v>2022</v>
      </c>
      <c r="C6" s="6">
        <v>2023</v>
      </c>
      <c r="D6" s="6">
        <v>2024</v>
      </c>
      <c r="E6" s="6">
        <v>2025</v>
      </c>
      <c r="F6" s="7">
        <v>2026</v>
      </c>
    </row>
    <row r="7" spans="1:12" ht="15" x14ac:dyDescent="0.2">
      <c r="A7" s="24" t="s">
        <v>41</v>
      </c>
      <c r="B7" s="40">
        <f>+(pomocný!B3-SUM(B8:B16)/G26)*G26</f>
        <v>0</v>
      </c>
      <c r="C7" s="82">
        <f>+(pomocný!C3-SUM(C8:C16)/H26)*H26</f>
        <v>298.511871270396</v>
      </c>
      <c r="D7" s="82">
        <f>+(pomocný!D3-SUM(D8:D16)/I26)*I26</f>
        <v>5547.7189957064347</v>
      </c>
      <c r="E7" s="82">
        <f>+(pomocný!E3-SUM(E8:E16)/J26)*J26</f>
        <v>10465.750996345632</v>
      </c>
      <c r="F7" s="83">
        <f>+(pomocný!F3-SUM(F8:F16)/K26)*K26</f>
        <v>16216.415820187263</v>
      </c>
      <c r="H7" s="20"/>
    </row>
    <row r="8" spans="1:12" ht="63.75" x14ac:dyDescent="0.2">
      <c r="A8" s="23" t="s">
        <v>21</v>
      </c>
      <c r="B8" s="33">
        <v>19504.689999999999</v>
      </c>
      <c r="C8" s="84">
        <f>'[2]Dlouhodobé výdaje Kč'!H8/1000000</f>
        <v>25528.281696489605</v>
      </c>
      <c r="D8" s="84">
        <f>'[2]Dlouhodobé výdaje Kč'!I8/1000000</f>
        <v>27570.544232208773</v>
      </c>
      <c r="E8" s="84">
        <v>29776.187770785476</v>
      </c>
      <c r="F8" s="85">
        <v>29776.187770785476</v>
      </c>
    </row>
    <row r="9" spans="1:12" ht="15" x14ac:dyDescent="0.2">
      <c r="A9" s="25" t="s">
        <v>2</v>
      </c>
      <c r="B9" s="34">
        <v>1286.98</v>
      </c>
      <c r="C9" s="86">
        <f>'[2]Dlouhodobé výdaje Kč'!H9/1000000</f>
        <v>2144.0954370000004</v>
      </c>
      <c r="D9" s="86">
        <f>'[2]Dlouhodobé výdaje Kč'!I9/1000000</f>
        <v>2358.5049807000009</v>
      </c>
      <c r="E9" s="86">
        <v>2594.3554787700014</v>
      </c>
      <c r="F9" s="87">
        <v>2594.3554787700014</v>
      </c>
    </row>
    <row r="10" spans="1:12" ht="15" x14ac:dyDescent="0.2">
      <c r="A10" s="26" t="s">
        <v>15</v>
      </c>
      <c r="B10" s="35">
        <v>551.74433799999997</v>
      </c>
      <c r="C10" s="88">
        <f>'[2]Dlouhodobé výdaje Kč'!H10/1000000</f>
        <v>300</v>
      </c>
      <c r="D10" s="88">
        <f>'[2]Dlouhodobé výdaje Kč'!I10/1000000</f>
        <v>0</v>
      </c>
      <c r="E10" s="88">
        <v>0</v>
      </c>
      <c r="F10" s="89">
        <v>0</v>
      </c>
    </row>
    <row r="11" spans="1:12" ht="15" x14ac:dyDescent="0.2">
      <c r="A11" s="26" t="s">
        <v>16</v>
      </c>
      <c r="B11" s="35">
        <v>0</v>
      </c>
      <c r="C11" s="90">
        <v>0</v>
      </c>
      <c r="D11" s="90">
        <v>0</v>
      </c>
      <c r="E11" s="90">
        <v>0</v>
      </c>
      <c r="F11" s="89">
        <v>0</v>
      </c>
    </row>
    <row r="12" spans="1:12" ht="30" x14ac:dyDescent="0.2">
      <c r="A12" s="27" t="s">
        <v>17</v>
      </c>
      <c r="B12" s="35">
        <v>0</v>
      </c>
      <c r="C12" s="90">
        <v>0</v>
      </c>
      <c r="D12" s="90">
        <v>0</v>
      </c>
      <c r="E12" s="90">
        <v>0</v>
      </c>
      <c r="F12" s="89">
        <v>0</v>
      </c>
    </row>
    <row r="13" spans="1:12" ht="30" x14ac:dyDescent="0.2">
      <c r="A13" s="27" t="s">
        <v>18</v>
      </c>
      <c r="B13" s="35">
        <v>0</v>
      </c>
      <c r="C13" s="90">
        <v>0</v>
      </c>
      <c r="D13" s="90">
        <v>0</v>
      </c>
      <c r="E13" s="90">
        <v>0</v>
      </c>
      <c r="F13" s="89">
        <v>0</v>
      </c>
    </row>
    <row r="14" spans="1:12" s="8" customFormat="1" ht="29.25" customHeight="1" x14ac:dyDescent="0.2">
      <c r="A14" s="28" t="s">
        <v>3</v>
      </c>
      <c r="B14" s="34">
        <v>13476.52</v>
      </c>
      <c r="C14" s="86">
        <f>+B14</f>
        <v>13476.52</v>
      </c>
      <c r="D14" s="86">
        <f t="shared" ref="D14:F14" si="0">+C14</f>
        <v>13476.52</v>
      </c>
      <c r="E14" s="86">
        <f t="shared" si="0"/>
        <v>13476.52</v>
      </c>
      <c r="F14" s="91">
        <f t="shared" si="0"/>
        <v>13476.52</v>
      </c>
      <c r="G14"/>
      <c r="H14"/>
      <c r="I14"/>
      <c r="J14"/>
      <c r="K14"/>
      <c r="L14"/>
    </row>
    <row r="15" spans="1:12" ht="15" x14ac:dyDescent="0.2">
      <c r="A15" s="29" t="s">
        <v>4</v>
      </c>
      <c r="B15" s="36">
        <v>1165.308</v>
      </c>
      <c r="C15" s="92">
        <f>'[2]Dlouhodobé výdaje Kč'!H12/1000000</f>
        <v>1165.308</v>
      </c>
      <c r="D15" s="92">
        <f>'[2]Dlouhodobé výdaje Kč'!I12/1000000</f>
        <v>1165.308</v>
      </c>
      <c r="E15" s="92">
        <v>1281.8388</v>
      </c>
      <c r="F15" s="93">
        <v>1281.8388</v>
      </c>
    </row>
    <row r="16" spans="1:12" ht="45.75" thickBot="1" x14ac:dyDescent="0.25">
      <c r="A16" s="29" t="s">
        <v>5</v>
      </c>
      <c r="B16" s="36">
        <v>2215.172</v>
      </c>
      <c r="C16" s="92">
        <f>'[2]Dlouhodobé výdaje Kč'!H13/1000000</f>
        <v>2231.1198039999999</v>
      </c>
      <c r="D16" s="92">
        <f>'[2]Dlouhodobé výdaje Kč'!I13/1000000</f>
        <v>2231.1198039999999</v>
      </c>
      <c r="E16" s="92">
        <v>2231.1198039999999</v>
      </c>
      <c r="F16" s="93">
        <v>2231.1198039999999</v>
      </c>
    </row>
    <row r="17" spans="1:16" ht="15.75" thickBot="1" x14ac:dyDescent="0.25">
      <c r="A17" s="30" t="s">
        <v>6</v>
      </c>
      <c r="B17" s="37">
        <f t="shared" ref="B17:F17" si="1">SUM(B7:B16)</f>
        <v>38200.414337999995</v>
      </c>
      <c r="C17" s="31">
        <f t="shared" si="1"/>
        <v>45143.836808760003</v>
      </c>
      <c r="D17" s="31">
        <f t="shared" si="1"/>
        <v>52349.716012615208</v>
      </c>
      <c r="E17" s="31">
        <f t="shared" si="1"/>
        <v>59825.772849901114</v>
      </c>
      <c r="F17" s="32">
        <f t="shared" si="1"/>
        <v>65576.437673742737</v>
      </c>
    </row>
    <row r="18" spans="1:16" ht="15.75" thickBot="1" x14ac:dyDescent="0.3">
      <c r="A18" s="22" t="s">
        <v>42</v>
      </c>
      <c r="B18" s="41">
        <f>+B17/G26</f>
        <v>6.3055204691810952E-3</v>
      </c>
      <c r="C18" s="94">
        <f>+C17/H26</f>
        <v>7.3055204691810961E-3</v>
      </c>
      <c r="D18" s="94">
        <f>+D17/I26</f>
        <v>8.305520469181097E-3</v>
      </c>
      <c r="E18" s="94">
        <f>+E17/J26</f>
        <v>9.3055204691810962E-3</v>
      </c>
      <c r="F18" s="95">
        <f>+F17/K26</f>
        <v>0.01</v>
      </c>
      <c r="I18" s="1"/>
    </row>
    <row r="21" spans="1:16" ht="15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16" ht="15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16" ht="18.75" x14ac:dyDescent="0.3">
      <c r="A23" s="9" t="s">
        <v>7</v>
      </c>
      <c r="B23" s="1"/>
      <c r="C23" s="1"/>
      <c r="D23" s="1"/>
      <c r="E23" s="1"/>
      <c r="F23" s="1"/>
      <c r="G23" s="1"/>
      <c r="H23" s="1"/>
      <c r="I23" s="1"/>
    </row>
    <row r="24" spans="1:16" ht="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6" ht="15" x14ac:dyDescent="0.2">
      <c r="A25" s="10" t="s">
        <v>8</v>
      </c>
      <c r="B25" s="11">
        <v>2017</v>
      </c>
      <c r="C25" s="11">
        <v>2018</v>
      </c>
      <c r="D25" s="11">
        <v>2019</v>
      </c>
      <c r="E25" s="11">
        <v>2020</v>
      </c>
      <c r="F25" s="42">
        <v>2021</v>
      </c>
      <c r="G25" s="42">
        <v>2022</v>
      </c>
      <c r="H25" s="42">
        <v>2023</v>
      </c>
      <c r="I25" s="42">
        <v>2024</v>
      </c>
      <c r="J25" s="42">
        <v>2025</v>
      </c>
      <c r="K25" s="42">
        <v>2026</v>
      </c>
      <c r="M25" s="42">
        <v>2027</v>
      </c>
      <c r="N25" s="42">
        <v>2028</v>
      </c>
      <c r="O25" s="42">
        <v>2029</v>
      </c>
      <c r="P25" s="42">
        <v>2030</v>
      </c>
    </row>
    <row r="26" spans="1:16" ht="15" x14ac:dyDescent="0.2">
      <c r="A26" s="19" t="s">
        <v>14</v>
      </c>
      <c r="B26" s="13">
        <v>5047267</v>
      </c>
      <c r="C26" s="13">
        <v>5313000</v>
      </c>
      <c r="D26" s="13">
        <v>5590000</v>
      </c>
      <c r="E26" s="13">
        <v>5823000</v>
      </c>
      <c r="F26" s="13">
        <f>+E26*1.02</f>
        <v>5939460</v>
      </c>
      <c r="G26" s="13">
        <f t="shared" ref="G26:P26" si="2">+F26*1.02</f>
        <v>6058249.2000000002</v>
      </c>
      <c r="H26" s="13">
        <f t="shared" si="2"/>
        <v>6179414.1840000004</v>
      </c>
      <c r="I26" s="13">
        <f t="shared" si="2"/>
        <v>6303002.4676800007</v>
      </c>
      <c r="J26" s="13">
        <f t="shared" si="2"/>
        <v>6429062.5170336012</v>
      </c>
      <c r="K26" s="13">
        <f t="shared" si="2"/>
        <v>6557643.7673742734</v>
      </c>
      <c r="M26" s="13">
        <f>+K26*1.02</f>
        <v>6688796.6427217592</v>
      </c>
      <c r="N26" s="13">
        <f t="shared" si="2"/>
        <v>6822572.5755761946</v>
      </c>
      <c r="O26" s="13">
        <f t="shared" si="2"/>
        <v>6959024.0270877182</v>
      </c>
      <c r="P26" s="13">
        <f t="shared" si="2"/>
        <v>7098204.5076294728</v>
      </c>
    </row>
    <row r="27" spans="1:16" ht="15" x14ac:dyDescent="0.2">
      <c r="A27" s="12" t="s">
        <v>9</v>
      </c>
      <c r="B27" s="13">
        <v>51828.893524199993</v>
      </c>
      <c r="C27" s="13">
        <f>+C26*C28</f>
        <v>59704.837499999994</v>
      </c>
      <c r="D27" s="13">
        <f t="shared" ref="D27:K27" si="3">+D26*D28</f>
        <v>65822.25</v>
      </c>
      <c r="E27" s="13">
        <f t="shared" si="3"/>
        <v>71695.6875</v>
      </c>
      <c r="F27" s="13">
        <f t="shared" si="3"/>
        <v>76322.060999999987</v>
      </c>
      <c r="G27" s="13">
        <f t="shared" si="3"/>
        <v>81104.811164999992</v>
      </c>
      <c r="H27" s="13">
        <f t="shared" si="3"/>
        <v>86048.34251219999</v>
      </c>
      <c r="I27" s="13">
        <f t="shared" si="3"/>
        <v>91157.173188821995</v>
      </c>
      <c r="J27" s="13">
        <f t="shared" si="3"/>
        <v>96435.937755503997</v>
      </c>
      <c r="K27" s="13">
        <f t="shared" si="3"/>
        <v>104922.30027798835</v>
      </c>
      <c r="M27" s="13">
        <f>+M26*M28</f>
        <v>113709.54292626989</v>
      </c>
      <c r="N27" s="13">
        <f t="shared" ref="N27" si="4">+N26*N28</f>
        <v>122806.3063603715</v>
      </c>
      <c r="O27" s="13">
        <f t="shared" ref="O27:P27" si="5">+O26*O28</f>
        <v>132221.45651466664</v>
      </c>
      <c r="P27" s="13">
        <f t="shared" si="5"/>
        <v>141964.09015258946</v>
      </c>
    </row>
    <row r="28" spans="1:16" ht="15" x14ac:dyDescent="0.2">
      <c r="A28" s="12" t="s">
        <v>10</v>
      </c>
      <c r="B28" s="14">
        <v>1.0699999999999999E-2</v>
      </c>
      <c r="C28" s="14">
        <f>+B28+0.0005375</f>
        <v>1.1237499999999999E-2</v>
      </c>
      <c r="D28" s="14">
        <f t="shared" ref="D28:J28" si="6">+C28+0.0005375</f>
        <v>1.1774999999999999E-2</v>
      </c>
      <c r="E28" s="14">
        <f t="shared" si="6"/>
        <v>1.2312499999999999E-2</v>
      </c>
      <c r="F28" s="14">
        <f t="shared" si="6"/>
        <v>1.2849999999999999E-2</v>
      </c>
      <c r="G28" s="14">
        <f t="shared" si="6"/>
        <v>1.3387499999999998E-2</v>
      </c>
      <c r="H28" s="14">
        <f t="shared" si="6"/>
        <v>1.3924999999999998E-2</v>
      </c>
      <c r="I28" s="14">
        <f t="shared" si="6"/>
        <v>1.4462499999999998E-2</v>
      </c>
      <c r="J28" s="14">
        <f t="shared" si="6"/>
        <v>1.4999999999999998E-2</v>
      </c>
      <c r="K28" s="14">
        <f>+J28+0.001</f>
        <v>1.5999999999999997E-2</v>
      </c>
      <c r="M28" s="14">
        <f>+K28+0.001</f>
        <v>1.6999999999999998E-2</v>
      </c>
      <c r="N28" s="14">
        <f t="shared" ref="N28:O28" si="7">+M28+0.001</f>
        <v>1.7999999999999999E-2</v>
      </c>
      <c r="O28" s="14">
        <f t="shared" si="7"/>
        <v>1.9E-2</v>
      </c>
      <c r="P28" s="14">
        <v>0.02</v>
      </c>
    </row>
    <row r="29" spans="1:16" ht="15" x14ac:dyDescent="0.2">
      <c r="A29" s="12" t="s">
        <v>11</v>
      </c>
      <c r="B29" s="14">
        <v>7.4913735428518979E-2</v>
      </c>
      <c r="C29" s="14">
        <f t="shared" ref="C29:J29" si="8">+C27/B27-1</f>
        <v>0.1519604884507626</v>
      </c>
      <c r="D29" s="14">
        <f t="shared" si="8"/>
        <v>0.1024609186818406</v>
      </c>
      <c r="E29" s="14">
        <f t="shared" si="8"/>
        <v>8.9231794719870638E-2</v>
      </c>
      <c r="F29" s="14">
        <f t="shared" si="8"/>
        <v>6.4527918781725813E-2</v>
      </c>
      <c r="G29" s="14">
        <f t="shared" si="8"/>
        <v>6.2665369649805625E-2</v>
      </c>
      <c r="H29" s="14">
        <f t="shared" si="8"/>
        <v>6.0952380952380869E-2</v>
      </c>
      <c r="I29" s="14">
        <f t="shared" si="8"/>
        <v>5.9371633752244302E-2</v>
      </c>
      <c r="J29" s="14">
        <f t="shared" si="8"/>
        <v>5.7908383751080317E-2</v>
      </c>
      <c r="K29" s="14">
        <f t="shared" ref="K29:O29" si="9">+K27/J27-1</f>
        <v>8.8000000000000078E-2</v>
      </c>
      <c r="M29" s="14">
        <f>+M27/K27-1</f>
        <v>8.3750000000000213E-2</v>
      </c>
      <c r="N29" s="14">
        <f t="shared" si="9"/>
        <v>8.0000000000000071E-2</v>
      </c>
      <c r="O29" s="14">
        <f t="shared" si="9"/>
        <v>7.6666666666666661E-2</v>
      </c>
      <c r="P29" s="14">
        <f t="shared" ref="P29" si="10">+P27/O27-1</f>
        <v>7.3684210526315796E-2</v>
      </c>
    </row>
    <row r="30" spans="1:16" ht="15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16" s="15" customFormat="1" ht="29.45" customHeight="1" x14ac:dyDescent="0.25">
      <c r="A31" s="97" t="s">
        <v>45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80"/>
      <c r="M31" s="80"/>
      <c r="N31" s="80"/>
    </row>
    <row r="32" spans="1:16" s="15" customFormat="1" ht="15" customHeight="1" x14ac:dyDescent="0.25">
      <c r="A32" s="96" t="s">
        <v>12</v>
      </c>
      <c r="G32" s="16"/>
    </row>
    <row r="33" spans="1:14" s="15" customFormat="1" ht="15" customHeight="1" x14ac:dyDescent="0.25">
      <c r="A33" s="96" t="s">
        <v>13</v>
      </c>
      <c r="G33" s="16"/>
    </row>
    <row r="34" spans="1:14" s="15" customFormat="1" ht="21.75" customHeight="1" x14ac:dyDescent="0.2">
      <c r="A34" s="98" t="s">
        <v>43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81"/>
      <c r="M34" s="81"/>
      <c r="N34" s="81"/>
    </row>
    <row r="35" spans="1:14" s="15" customFormat="1" ht="15" customHeight="1" x14ac:dyDescent="0.2">
      <c r="H35" s="16"/>
    </row>
    <row r="41" spans="1:14" ht="14.25" x14ac:dyDescent="0.2">
      <c r="A41" s="17"/>
    </row>
  </sheetData>
  <mergeCells count="2">
    <mergeCell ref="A31:K31"/>
    <mergeCell ref="A34:K34"/>
  </mergeCells>
  <pageMargins left="0.31496062992125984" right="0.31496062992125984" top="0.59055118110236227" bottom="0.59055118110236227" header="0.31496062992125984" footer="0.31496062992125984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H32"/>
  <sheetViews>
    <sheetView workbookViewId="0">
      <selection activeCell="H12" sqref="H12"/>
    </sheetView>
  </sheetViews>
  <sheetFormatPr defaultColWidth="8.85546875" defaultRowHeight="15" x14ac:dyDescent="0.25"/>
  <cols>
    <col min="1" max="2" width="8.85546875" style="43"/>
    <col min="3" max="3" width="47.28515625" style="43" bestFit="1" customWidth="1"/>
    <col min="4" max="8" width="12" style="43" customWidth="1"/>
    <col min="9" max="16384" width="8.85546875" style="43"/>
  </cols>
  <sheetData>
    <row r="1" spans="3:8" ht="15.75" thickBot="1" x14ac:dyDescent="0.3"/>
    <row r="2" spans="3:8" ht="15.75" thickBot="1" x14ac:dyDescent="0.3">
      <c r="G2" s="101" t="s">
        <v>24</v>
      </c>
      <c r="H2" s="102"/>
    </row>
    <row r="3" spans="3:8" ht="15.75" thickBot="1" x14ac:dyDescent="0.3">
      <c r="D3" s="44" t="s">
        <v>25</v>
      </c>
      <c r="G3" s="103" t="s">
        <v>26</v>
      </c>
      <c r="H3" s="104"/>
    </row>
    <row r="4" spans="3:8" ht="15.75" thickBot="1" x14ac:dyDescent="0.3">
      <c r="C4" s="45" t="s">
        <v>27</v>
      </c>
      <c r="D4" s="46">
        <v>2018</v>
      </c>
      <c r="E4" s="46">
        <v>2019</v>
      </c>
      <c r="F4" s="46">
        <v>2020</v>
      </c>
      <c r="G4" s="46">
        <v>2021</v>
      </c>
      <c r="H4" s="46">
        <v>2022</v>
      </c>
    </row>
    <row r="5" spans="3:8" x14ac:dyDescent="0.25">
      <c r="C5" s="47" t="s">
        <v>28</v>
      </c>
      <c r="D5" s="48">
        <v>5313</v>
      </c>
      <c r="E5" s="49">
        <v>5590</v>
      </c>
      <c r="F5" s="49">
        <v>5823</v>
      </c>
      <c r="G5" s="50">
        <f>+F5*1.02</f>
        <v>5939.46</v>
      </c>
      <c r="H5" s="51">
        <f>+G5*1.02</f>
        <v>6058.2492000000002</v>
      </c>
    </row>
    <row r="6" spans="3:8" x14ac:dyDescent="0.25">
      <c r="C6" s="52" t="s">
        <v>29</v>
      </c>
      <c r="D6" s="53">
        <f>+D9/D5</f>
        <v>6.2864671560323732E-3</v>
      </c>
      <c r="E6" s="53">
        <f t="shared" ref="E6:H6" si="0">+E9/E5</f>
        <v>6.4221824686940959E-3</v>
      </c>
      <c r="F6" s="53">
        <f t="shared" si="0"/>
        <v>6.439979392065945E-3</v>
      </c>
      <c r="G6" s="53">
        <f t="shared" si="0"/>
        <v>6.3137052863391618E-3</v>
      </c>
      <c r="H6" s="53">
        <f t="shared" si="0"/>
        <v>6.3549713339622936E-3</v>
      </c>
    </row>
    <row r="7" spans="3:8" x14ac:dyDescent="0.25">
      <c r="C7" s="54" t="s">
        <v>30</v>
      </c>
      <c r="D7" s="55">
        <f>+D8/D5</f>
        <v>7.9616036137775265E-3</v>
      </c>
      <c r="E7" s="56">
        <f t="shared" ref="E7:H7" si="1">+E8/E5</f>
        <v>7.5127012522361349E-3</v>
      </c>
      <c r="F7" s="56">
        <f t="shared" si="1"/>
        <v>8.9227256445554171E-3</v>
      </c>
      <c r="G7" s="56">
        <f t="shared" si="1"/>
        <v>8.8943759458220521E-3</v>
      </c>
      <c r="H7" s="56">
        <f t="shared" si="1"/>
        <v>8.9216868177978675E-3</v>
      </c>
    </row>
    <row r="8" spans="3:8" x14ac:dyDescent="0.25">
      <c r="C8" s="54" t="s">
        <v>31</v>
      </c>
      <c r="D8" s="57">
        <v>42.3</v>
      </c>
      <c r="E8" s="58">
        <f>+E9+E10</f>
        <v>41.995999999999995</v>
      </c>
      <c r="F8" s="58">
        <f t="shared" ref="F8:H8" si="2">+F9+F10</f>
        <v>51.957031428246196</v>
      </c>
      <c r="G8" s="58">
        <f t="shared" si="2"/>
        <v>52.827790155172245</v>
      </c>
      <c r="H8" s="58">
        <f t="shared" si="2"/>
        <v>54.049802026574476</v>
      </c>
    </row>
    <row r="9" spans="3:8" x14ac:dyDescent="0.25">
      <c r="C9" s="59" t="s">
        <v>32</v>
      </c>
      <c r="D9" s="60">
        <v>33.4</v>
      </c>
      <c r="E9" s="61">
        <v>35.9</v>
      </c>
      <c r="F9" s="61">
        <v>37.5</v>
      </c>
      <c r="G9" s="61">
        <v>37.5</v>
      </c>
      <c r="H9" s="62">
        <v>38.5</v>
      </c>
    </row>
    <row r="10" spans="3:8" ht="15.75" thickBot="1" x14ac:dyDescent="0.3">
      <c r="C10" s="63" t="s">
        <v>33</v>
      </c>
      <c r="D10" s="64">
        <v>8.9</v>
      </c>
      <c r="E10" s="65">
        <f>[3]data!Q8/1000</f>
        <v>6.0960000000000001</v>
      </c>
      <c r="F10" s="65">
        <f>[3]data!R8/1000</f>
        <v>14.457031428246195</v>
      </c>
      <c r="G10" s="65">
        <f>[3]data!S8/1000</f>
        <v>15.327790155172243</v>
      </c>
      <c r="H10" s="66">
        <f>[3]data!T8/1000</f>
        <v>15.549802026574474</v>
      </c>
    </row>
    <row r="11" spans="3:8" ht="18.600000000000001" customHeight="1" thickBot="1" x14ac:dyDescent="0.3">
      <c r="E11" s="105" t="s">
        <v>34</v>
      </c>
      <c r="F11" s="106"/>
      <c r="G11" s="106"/>
      <c r="H11" s="107"/>
    </row>
    <row r="12" spans="3:8" ht="15.75" thickBot="1" x14ac:dyDescent="0.3">
      <c r="C12" s="67" t="s">
        <v>35</v>
      </c>
      <c r="D12" s="68"/>
      <c r="E12" s="69"/>
      <c r="F12" s="70">
        <f>((0.01-F7))*F5</f>
        <v>6.2729685717538075</v>
      </c>
      <c r="G12" s="70">
        <f t="shared" ref="G12:H12" si="3">((0.01-G7))*G5</f>
        <v>6.5668098448277554</v>
      </c>
      <c r="H12" s="71">
        <f t="shared" si="3"/>
        <v>6.5326899734255255</v>
      </c>
    </row>
    <row r="13" spans="3:8" ht="6" customHeight="1" x14ac:dyDescent="0.25"/>
    <row r="14" spans="3:8" ht="6" customHeight="1" x14ac:dyDescent="0.25"/>
    <row r="15" spans="3:8" ht="6" customHeight="1" thickBot="1" x14ac:dyDescent="0.3"/>
    <row r="16" spans="3:8" ht="15.75" thickBot="1" x14ac:dyDescent="0.3">
      <c r="C16" s="72" t="s">
        <v>36</v>
      </c>
      <c r="D16" s="45" t="s">
        <v>27</v>
      </c>
      <c r="F16" s="45"/>
    </row>
    <row r="17" spans="2:5" ht="15.75" thickBot="1" x14ac:dyDescent="0.3">
      <c r="B17" s="99" t="s">
        <v>37</v>
      </c>
      <c r="C17" s="73" t="str">
        <f>+CONCATENATE($C$16," ","(",ROUND(E17*100,2)," ","%"," ","HDP",")")</f>
        <v>Hrubý odhad podnikatelských výdajů (1,2 % HDP)</v>
      </c>
      <c r="D17" s="74">
        <f>+E17*$D$5</f>
        <v>63.96</v>
      </c>
      <c r="E17" s="75">
        <f>0.02-$D$7</f>
        <v>1.2038396386222474E-2</v>
      </c>
    </row>
    <row r="18" spans="2:5" ht="15.75" thickBot="1" x14ac:dyDescent="0.3">
      <c r="B18" s="100"/>
      <c r="C18" s="76" t="s">
        <v>38</v>
      </c>
      <c r="D18" s="77">
        <f>+D17-[4]VaV_odhad2018!D23</f>
        <v>10.121246987226201</v>
      </c>
      <c r="E18" s="78"/>
    </row>
    <row r="19" spans="2:5" ht="6" customHeight="1" thickBot="1" x14ac:dyDescent="0.3"/>
    <row r="20" spans="2:5" ht="15.75" thickBot="1" x14ac:dyDescent="0.3">
      <c r="B20" s="99" t="s">
        <v>39</v>
      </c>
      <c r="C20" s="73" t="str">
        <f>+CONCATENATE($C$16," ","(",ROUND(E20*100,2)," ","%"," ","HDP",")")</f>
        <v>Hrubý odhad podnikatelských výdajů (0,99 % HDP)</v>
      </c>
      <c r="D20" s="79">
        <f>+E20*$D$5</f>
        <v>52.802699999999994</v>
      </c>
      <c r="E20" s="75">
        <f>0.0179-$D$7</f>
        <v>9.9383963862224728E-3</v>
      </c>
    </row>
    <row r="21" spans="2:5" ht="15.75" thickBot="1" x14ac:dyDescent="0.3">
      <c r="B21" s="100"/>
      <c r="C21" s="76" t="s">
        <v>38</v>
      </c>
      <c r="D21" s="77">
        <f>+D20-[4]VaV_odhad2018!D23</f>
        <v>-1.0360530127738059</v>
      </c>
      <c r="E21" s="78"/>
    </row>
    <row r="22" spans="2:5" ht="6" customHeight="1" thickBot="1" x14ac:dyDescent="0.3"/>
    <row r="23" spans="2:5" ht="15.75" thickBot="1" x14ac:dyDescent="0.3">
      <c r="B23" s="99" t="s">
        <v>40</v>
      </c>
      <c r="C23" s="73" t="str">
        <f>+CONCATENATE($C$16," ","(",ROUND(E23*100,2)," ","%"," ","HDP",")")</f>
        <v>Hrubý odhad podnikatelských výdajů (1,07 % HDP)</v>
      </c>
      <c r="D23" s="79">
        <f>+E23*$D$5</f>
        <v>57.053100000000008</v>
      </c>
      <c r="E23" s="75">
        <f>0.0187-$D$7</f>
        <v>1.0738396386222475E-2</v>
      </c>
    </row>
    <row r="24" spans="2:5" ht="15.75" thickBot="1" x14ac:dyDescent="0.3">
      <c r="B24" s="100"/>
      <c r="C24" s="76" t="s">
        <v>38</v>
      </c>
      <c r="D24" s="77">
        <f>+D23-[4]VaV_odhad2018!D23</f>
        <v>3.2143469872262074</v>
      </c>
      <c r="E24" s="78"/>
    </row>
    <row r="25" spans="2:5" ht="6" customHeight="1" x14ac:dyDescent="0.25"/>
    <row r="26" spans="2:5" ht="6" customHeight="1" x14ac:dyDescent="0.25"/>
    <row r="31" spans="2:5" ht="6" customHeight="1" x14ac:dyDescent="0.25"/>
    <row r="32" spans="2:5" ht="6" customHeight="1" x14ac:dyDescent="0.25"/>
  </sheetData>
  <mergeCells count="6">
    <mergeCell ref="B23:B24"/>
    <mergeCell ref="G2:H2"/>
    <mergeCell ref="G3:H3"/>
    <mergeCell ref="E11:H11"/>
    <mergeCell ref="B17:B18"/>
    <mergeCell ref="B20:B21"/>
  </mergeCells>
  <hyperlinks>
    <hyperlink ref="C5" r:id="rId1"/>
  </hyperlinks>
  <pageMargins left="0.23622047244094491" right="0.23622047244094491" top="0.74803149606299213" bottom="0.74803149606299213" header="0.31496062992125984" footer="0.31496062992125984"/>
  <pageSetup paperSize="9" fitToHeight="0" orientation="landscape" r:id="rId2"/>
  <headerFooter>
    <oddFooter>&amp;L&amp;F&amp;C&amp;P&amp;ROdbor RVVI &amp;D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H17" sqref="H17"/>
    </sheetView>
  </sheetViews>
  <sheetFormatPr defaultRowHeight="12.75" x14ac:dyDescent="0.2"/>
  <sheetData>
    <row r="1" spans="1:2" x14ac:dyDescent="0.2">
      <c r="A1" t="s">
        <v>19</v>
      </c>
      <c r="B1" s="21" t="s">
        <v>20</v>
      </c>
    </row>
  </sheetData>
  <hyperlinks>
    <hyperlink ref="B1" r:id="rId1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B3" sqref="B3"/>
    </sheetView>
  </sheetViews>
  <sheetFormatPr defaultRowHeight="12.75" x14ac:dyDescent="0.2"/>
  <cols>
    <col min="1" max="1" width="10.42578125" bestFit="1" customWidth="1"/>
  </cols>
  <sheetData>
    <row r="1" spans="1:6" x14ac:dyDescent="0.2">
      <c r="B1">
        <v>2022</v>
      </c>
      <c r="C1">
        <v>2023</v>
      </c>
      <c r="D1">
        <v>2024</v>
      </c>
      <c r="E1">
        <v>2025</v>
      </c>
      <c r="F1">
        <v>2026</v>
      </c>
    </row>
    <row r="2" spans="1:6" x14ac:dyDescent="0.2">
      <c r="A2" s="38" t="s">
        <v>22</v>
      </c>
      <c r="B2" s="38">
        <f>+B3*100</f>
        <v>0.63055204691810951</v>
      </c>
      <c r="C2" s="38">
        <f>+B2+0.1</f>
        <v>0.73055204691810949</v>
      </c>
      <c r="D2" s="38">
        <f t="shared" ref="D2:E2" si="0">+C2+0.1</f>
        <v>0.83055204691810947</v>
      </c>
      <c r="E2" s="38">
        <f t="shared" si="0"/>
        <v>0.93055204691810944</v>
      </c>
      <c r="F2" s="38">
        <v>1</v>
      </c>
    </row>
    <row r="3" spans="1:6" x14ac:dyDescent="0.2">
      <c r="A3" s="38" t="s">
        <v>23</v>
      </c>
      <c r="B3" s="39">
        <f>+SUM('E. Dlouhodobé výdaje'!B8:B16)/'E. Dlouhodobé výdaje'!G26</f>
        <v>6.3055204691810952E-3</v>
      </c>
      <c r="C3" s="39">
        <f t="shared" ref="C3:F3" si="1">+C2/100</f>
        <v>7.3055204691810953E-3</v>
      </c>
      <c r="D3" s="39">
        <f t="shared" si="1"/>
        <v>8.3055204691810953E-3</v>
      </c>
      <c r="E3" s="39">
        <f t="shared" si="1"/>
        <v>9.3055204691810944E-3</v>
      </c>
      <c r="F3" s="39">
        <f t="shared" si="1"/>
        <v>0.01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E. Dlouhodobé výdaje</vt:lpstr>
      <vt:lpstr>prognoza_pro_MF</vt:lpstr>
      <vt:lpstr>propojení</vt:lpstr>
      <vt:lpstr>pomocný</vt:lpstr>
      <vt:lpstr>List1</vt:lpstr>
      <vt:lpstr>'E. Dlouhodobé výdaje'!Oblast_tisku</vt:lpstr>
      <vt:lpstr>prognoza_pro_MF!Oblast_tisku</vt:lpstr>
    </vt:vector>
  </TitlesOfParts>
  <Company>Úřad vlády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Kureková Lucie</dc:creator>
  <cp:lastModifiedBy>Špičková Hana</cp:lastModifiedBy>
  <cp:lastPrinted>2019-03-26T10:56:44Z</cp:lastPrinted>
  <dcterms:created xsi:type="dcterms:W3CDTF">2019-03-19T14:59:22Z</dcterms:created>
  <dcterms:modified xsi:type="dcterms:W3CDTF">2019-03-26T13:06:56Z</dcterms:modified>
</cp:coreProperties>
</file>