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7050"/>
  </bookViews>
  <sheets>
    <sheet name="T18+výhled" sheetId="7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62913"/>
</workbook>
</file>

<file path=xl/calcChain.xml><?xml version="1.0" encoding="utf-8"?>
<calcChain xmlns="http://schemas.openxmlformats.org/spreadsheetml/2006/main">
  <c r="F40" i="7" l="1"/>
  <c r="E40" i="7"/>
  <c r="D40" i="7"/>
  <c r="F45" i="7"/>
  <c r="F44" i="7"/>
  <c r="E45" i="7"/>
  <c r="E44" i="7"/>
  <c r="F47" i="7"/>
  <c r="E47" i="7"/>
  <c r="F57" i="7"/>
  <c r="E57" i="7"/>
  <c r="F62" i="7"/>
  <c r="E62" i="7"/>
  <c r="D63" i="7"/>
  <c r="D62" i="7"/>
  <c r="D57" i="7"/>
  <c r="D45" i="7"/>
  <c r="D44" i="7"/>
  <c r="D20" i="7"/>
  <c r="D19" i="7"/>
  <c r="F15" i="7" l="1"/>
  <c r="E15" i="7"/>
  <c r="I33" i="7"/>
  <c r="I36" i="7"/>
  <c r="I37" i="7"/>
  <c r="I40" i="7"/>
  <c r="I41" i="7"/>
  <c r="I44" i="7"/>
  <c r="I45" i="7"/>
  <c r="I47" i="7"/>
  <c r="I48" i="7"/>
  <c r="I57" i="7"/>
  <c r="I62" i="7"/>
  <c r="I63" i="7"/>
  <c r="I22" i="7"/>
  <c r="I25" i="7"/>
  <c r="I26" i="7"/>
  <c r="I29" i="7"/>
  <c r="I30" i="7"/>
  <c r="I16" i="7"/>
  <c r="I19" i="7"/>
  <c r="I20" i="7"/>
  <c r="I10" i="7"/>
  <c r="I13" i="7"/>
  <c r="I14" i="7"/>
  <c r="I7" i="7"/>
  <c r="H40" i="7"/>
  <c r="H41" i="7"/>
  <c r="H44" i="7"/>
  <c r="H45" i="7"/>
  <c r="H47" i="7"/>
  <c r="H48" i="7"/>
  <c r="H57" i="7"/>
  <c r="H62" i="7"/>
  <c r="H63" i="7"/>
  <c r="H26" i="7"/>
  <c r="H29" i="7"/>
  <c r="H30" i="7"/>
  <c r="H33" i="7"/>
  <c r="H36" i="7"/>
  <c r="H37" i="7"/>
  <c r="H19" i="7"/>
  <c r="H20" i="7"/>
  <c r="H22" i="7"/>
  <c r="H25" i="7"/>
  <c r="H7" i="7"/>
  <c r="H10" i="7"/>
  <c r="H13" i="7"/>
  <c r="H14" i="7"/>
  <c r="H16" i="7"/>
  <c r="G62" i="7"/>
  <c r="G64" i="7"/>
  <c r="G25" i="7"/>
  <c r="G26" i="7"/>
  <c r="G29" i="7"/>
  <c r="G31" i="7"/>
  <c r="G33" i="7"/>
  <c r="G36" i="7"/>
  <c r="G37" i="7"/>
  <c r="G40" i="7"/>
  <c r="G41" i="7"/>
  <c r="G42" i="7"/>
  <c r="G44" i="7"/>
  <c r="G45" i="7"/>
  <c r="G47" i="7"/>
  <c r="G48" i="7"/>
  <c r="G59" i="7"/>
  <c r="G7" i="7"/>
  <c r="G10" i="7"/>
  <c r="G13" i="7"/>
  <c r="G14" i="7"/>
  <c r="G16" i="7"/>
  <c r="G19" i="7"/>
  <c r="G20" i="7"/>
  <c r="G22" i="7"/>
  <c r="D69" i="7"/>
  <c r="F68" i="7"/>
  <c r="F67" i="7"/>
  <c r="E61" i="7"/>
  <c r="F61" i="7"/>
  <c r="F56" i="7"/>
  <c r="I61" i="7" l="1"/>
  <c r="I15" i="7"/>
  <c r="F66" i="7"/>
  <c r="F46" i="7" l="1"/>
  <c r="F43" i="7"/>
  <c r="F39" i="7"/>
  <c r="F35" i="7"/>
  <c r="F32" i="7"/>
  <c r="F28" i="7"/>
  <c r="F24" i="7"/>
  <c r="F21" i="7"/>
  <c r="F18" i="7"/>
  <c r="F12" i="7"/>
  <c r="F9" i="7"/>
  <c r="F6" i="7"/>
  <c r="C63" i="7" l="1"/>
  <c r="G63" i="7" s="1"/>
  <c r="C30" i="7"/>
  <c r="G30" i="7" s="1"/>
  <c r="B68" i="7" l="1"/>
  <c r="B67" i="7"/>
  <c r="B52" i="7"/>
  <c r="B49" i="7"/>
  <c r="C57" i="7" l="1"/>
  <c r="G57" i="7" s="1"/>
  <c r="C69" i="7" l="1"/>
  <c r="G69" i="7" s="1"/>
  <c r="B69" i="7"/>
  <c r="E68" i="7"/>
  <c r="D68" i="7"/>
  <c r="C68" i="7"/>
  <c r="E67" i="7"/>
  <c r="D67" i="7"/>
  <c r="C67" i="7"/>
  <c r="D61" i="7"/>
  <c r="C61" i="7"/>
  <c r="C60" i="7" s="1"/>
  <c r="B61" i="7"/>
  <c r="B60" i="7" s="1"/>
  <c r="E56" i="7"/>
  <c r="D56" i="7"/>
  <c r="C56" i="7"/>
  <c r="C55" i="7" s="1"/>
  <c r="G55" i="7" s="1"/>
  <c r="B56" i="7"/>
  <c r="B55" i="7" s="1"/>
  <c r="E46" i="7"/>
  <c r="D46" i="7"/>
  <c r="C46" i="7"/>
  <c r="B46" i="7"/>
  <c r="E43" i="7"/>
  <c r="D43" i="7"/>
  <c r="C43" i="7"/>
  <c r="B43" i="7"/>
  <c r="E39" i="7"/>
  <c r="D39" i="7"/>
  <c r="C39" i="7"/>
  <c r="C38" i="7" s="1"/>
  <c r="B39" i="7"/>
  <c r="B38" i="7" s="1"/>
  <c r="E35" i="7"/>
  <c r="D35" i="7"/>
  <c r="C35" i="7"/>
  <c r="B35" i="7"/>
  <c r="E32" i="7"/>
  <c r="D32" i="7"/>
  <c r="C32" i="7"/>
  <c r="B32" i="7"/>
  <c r="E28" i="7"/>
  <c r="D28" i="7"/>
  <c r="C28" i="7"/>
  <c r="B28" i="7"/>
  <c r="B27" i="7" s="1"/>
  <c r="E24" i="7"/>
  <c r="D24" i="7"/>
  <c r="C24" i="7"/>
  <c r="B24" i="7"/>
  <c r="E21" i="7"/>
  <c r="D21" i="7"/>
  <c r="C21" i="7"/>
  <c r="B21" i="7"/>
  <c r="B18" i="7"/>
  <c r="E18" i="7"/>
  <c r="D18" i="7"/>
  <c r="C18" i="7"/>
  <c r="D15" i="7"/>
  <c r="C15" i="7"/>
  <c r="B15" i="7"/>
  <c r="E12" i="7"/>
  <c r="D12" i="7"/>
  <c r="C12" i="7"/>
  <c r="B12" i="7"/>
  <c r="E9" i="7"/>
  <c r="D9" i="7"/>
  <c r="C9" i="7"/>
  <c r="B9" i="7"/>
  <c r="E6" i="7"/>
  <c r="D6" i="7"/>
  <c r="C6" i="7"/>
  <c r="B6" i="7"/>
  <c r="G46" i="7" l="1"/>
  <c r="H46" i="7"/>
  <c r="I46" i="7"/>
  <c r="H6" i="7"/>
  <c r="I6" i="7"/>
  <c r="H43" i="7"/>
  <c r="I43" i="7"/>
  <c r="G32" i="7"/>
  <c r="G12" i="7"/>
  <c r="G24" i="7"/>
  <c r="I68" i="7"/>
  <c r="H68" i="7"/>
  <c r="G9" i="7"/>
  <c r="H12" i="7"/>
  <c r="I12" i="7"/>
  <c r="G21" i="7"/>
  <c r="H24" i="7"/>
  <c r="I24" i="7"/>
  <c r="G28" i="7"/>
  <c r="D27" i="7"/>
  <c r="D66" i="7"/>
  <c r="G67" i="7"/>
  <c r="H18" i="7"/>
  <c r="I18" i="7"/>
  <c r="G6" i="7"/>
  <c r="D38" i="7"/>
  <c r="G38" i="7" s="1"/>
  <c r="G39" i="7"/>
  <c r="H39" i="7"/>
  <c r="I39" i="7"/>
  <c r="G68" i="7"/>
  <c r="H9" i="7"/>
  <c r="I9" i="7"/>
  <c r="H21" i="7"/>
  <c r="I21" i="7"/>
  <c r="G56" i="7"/>
  <c r="G61" i="7"/>
  <c r="D60" i="7"/>
  <c r="G60" i="7" s="1"/>
  <c r="H61" i="7"/>
  <c r="G43" i="7"/>
  <c r="G15" i="7"/>
  <c r="H15" i="7"/>
  <c r="G35" i="7"/>
  <c r="H35" i="7"/>
  <c r="I35" i="7"/>
  <c r="H32" i="7"/>
  <c r="I32" i="7"/>
  <c r="H28" i="7"/>
  <c r="I28" i="7"/>
  <c r="I67" i="7"/>
  <c r="H67" i="7"/>
  <c r="G18" i="7"/>
  <c r="H56" i="7"/>
  <c r="I56" i="7"/>
  <c r="E66" i="7"/>
  <c r="B66" i="7"/>
  <c r="B65" i="7" s="1"/>
  <c r="C27" i="7"/>
  <c r="C66" i="7"/>
  <c r="G27" i="7" l="1"/>
  <c r="H66" i="7"/>
  <c r="I66" i="7"/>
  <c r="G66" i="7"/>
  <c r="D65" i="7"/>
  <c r="C65" i="7"/>
  <c r="G65" i="7" l="1"/>
</calcChain>
</file>

<file path=xl/sharedStrings.xml><?xml version="1.0" encoding="utf-8"?>
<sst xmlns="http://schemas.openxmlformats.org/spreadsheetml/2006/main" count="80" uniqueCount="38">
  <si>
    <t xml:space="preserve">K A P I T O L A </t>
  </si>
  <si>
    <t>Ministerstvo obrany</t>
  </si>
  <si>
    <t>Ministerstvo vnitra</t>
  </si>
  <si>
    <t>Ministerstvo průmyslu a obchodu</t>
  </si>
  <si>
    <t>Ministerstvo zemědělství</t>
  </si>
  <si>
    <t xml:space="preserve">Ministerstvo školství, mládeže a tělovýchovy </t>
  </si>
  <si>
    <t>Ministerstvo kultury</t>
  </si>
  <si>
    <t>Ministerstvo zdravotnictví</t>
  </si>
  <si>
    <t xml:space="preserve">C E L K E M </t>
  </si>
  <si>
    <t>Ministerstvo spravedlnosti **)</t>
  </si>
  <si>
    <t>Akademie věd ČR</t>
  </si>
  <si>
    <t xml:space="preserve">účelové výdaje </t>
  </si>
  <si>
    <t>Grantová agentura ČR</t>
  </si>
  <si>
    <t>Úřad vlády ČR</t>
  </si>
  <si>
    <t>Technologická agentura ČR</t>
  </si>
  <si>
    <t>v tom: institucionální výdaje</t>
  </si>
  <si>
    <t xml:space="preserve">národní zdroje </t>
  </si>
  <si>
    <t>Ministerstvo práce a sociálních věcí</t>
  </si>
  <si>
    <t>Ministerstvo zahraničních věcí</t>
  </si>
  <si>
    <t xml:space="preserve">Ministerstvo dopravy </t>
  </si>
  <si>
    <t xml:space="preserve">Ministerstvo životního prostředí </t>
  </si>
  <si>
    <t>zahraniční zdroje *)</t>
  </si>
  <si>
    <t>Ústav pro studium totalitních režimů **)</t>
  </si>
  <si>
    <r>
      <rPr>
        <b/>
        <sz val="10"/>
        <rFont val="Times New Roman"/>
        <family val="1"/>
        <charset val="238"/>
      </rPr>
      <t>*)</t>
    </r>
    <r>
      <rPr>
        <sz val="10"/>
        <rFont val="Times New Roman"/>
        <family val="1"/>
        <charset val="238"/>
      </rPr>
      <t xml:space="preserve">  výdaje, které mají být kryty prostředky z rozpočtu EU a z finančních mechanismů</t>
    </r>
  </si>
  <si>
    <t>u SDV se prostředky, které mají být kryty příjmy z rozpočtu EU a z finančních mechanismů neuvádějí</t>
  </si>
  <si>
    <r>
      <rPr>
        <b/>
        <sz val="10"/>
        <rFont val="Times New Roman"/>
        <family val="1"/>
        <charset val="238"/>
      </rPr>
      <t>**)</t>
    </r>
    <r>
      <rPr>
        <sz val="10"/>
        <rFont val="Times New Roman"/>
        <family val="1"/>
        <charset val="238"/>
      </rPr>
      <t xml:space="preserve"> kapitola je pouze příjemcem podpory výzkumu, vývoje a inovací</t>
    </r>
  </si>
  <si>
    <t>v Kč</t>
  </si>
  <si>
    <t>SDV 2023</t>
  </si>
  <si>
    <t>Index  2023  /2022</t>
  </si>
  <si>
    <t>skutečnost 2020</t>
  </si>
  <si>
    <t>schválený rozpočet 2021/*novela</t>
  </si>
  <si>
    <t>/*Novela zákona o SR 2021 (únor21) přesun 390 mil. Kč z kap. 322MPO pro kap. 377 TAČR - program TREND</t>
  </si>
  <si>
    <t>SDV 2024</t>
  </si>
  <si>
    <t>návrh SR 2022</t>
  </si>
  <si>
    <t>Index    2022  /2021</t>
  </si>
  <si>
    <t>Index  2024  /2023</t>
  </si>
  <si>
    <t>STÁTNÍ ROZPOČET 2022 a střednědobý výhled 2023 a 2024</t>
  </si>
  <si>
    <t>NÁVRH VÝDAJŮ STÁTNÍHO ROZPOČTU NA VÝZKUM, VÝVOJ A INOVACE na r. 2022 a SDV na r.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</si>
</sst>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\ m\Řs\ˇ\c\ yyyy"/>
    <numFmt numFmtId="165" formatCode="m\o\n\th\ d\,\ \y\y\y\y"/>
    <numFmt numFmtId="166" formatCode="_-* #,##0\ _K_č_s_-;\-* #,##0\ _K_č_s_-;_-* &quot;-&quot;\ _K_č_s_-;_-@_-"/>
    <numFmt numFmtId="167" formatCode="0.0"/>
  </numFmts>
  <fonts count="5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i/>
      <sz val="11"/>
      <name val="Times New Roman"/>
      <family val="1"/>
      <charset val="238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dashed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dashed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dashed">
        <color indexed="64"/>
      </diagonal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109">
    <xf numFmtId="0" fontId="0" fillId="0" borderId="0"/>
    <xf numFmtId="0" fontId="2" fillId="0" borderId="0">
      <protection locked="0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166" fontId="6" fillId="0" borderId="0" applyFont="0" applyFill="0" applyBorder="0" applyAlignment="0" applyProtection="0"/>
    <xf numFmtId="165" fontId="2" fillId="0" borderId="0">
      <protection locked="0"/>
    </xf>
    <xf numFmtId="164" fontId="2" fillId="0" borderId="0">
      <protection locked="0"/>
    </xf>
    <xf numFmtId="0" fontId="2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2" fillId="0" borderId="0">
      <protection locked="0"/>
    </xf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0">
      <protection locked="0"/>
    </xf>
    <xf numFmtId="0" fontId="7" fillId="0" borderId="0">
      <protection locked="0"/>
    </xf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5" fillId="0" borderId="0"/>
    <xf numFmtId="0" fontId="16" fillId="0" borderId="0"/>
    <xf numFmtId="0" fontId="17" fillId="0" borderId="0"/>
    <xf numFmtId="0" fontId="2" fillId="0" borderId="0">
      <protection locked="0"/>
    </xf>
    <xf numFmtId="0" fontId="2" fillId="0" borderId="0">
      <protection locked="0"/>
    </xf>
    <xf numFmtId="0" fontId="16" fillId="18" borderId="6" applyNumberFormat="0" applyFont="0" applyAlignment="0" applyProtection="0"/>
    <xf numFmtId="9" fontId="5" fillId="0" borderId="0" applyFont="0" applyFill="0" applyBorder="0" applyAlignment="0" applyProtection="0"/>
    <xf numFmtId="0" fontId="18" fillId="0" borderId="7" applyNumberFormat="0" applyFill="0" applyAlignment="0" applyProtection="0"/>
    <xf numFmtId="4" fontId="19" fillId="19" borderId="8" applyNumberFormat="0" applyProtection="0">
      <alignment vertical="center"/>
    </xf>
    <xf numFmtId="4" fontId="19" fillId="19" borderId="8" applyNumberFormat="0" applyProtection="0">
      <alignment horizontal="left" vertical="center" indent="1"/>
    </xf>
    <xf numFmtId="4" fontId="20" fillId="14" borderId="8" applyNumberFormat="0" applyProtection="0">
      <alignment horizontal="left" vertical="center" indent="1"/>
    </xf>
    <xf numFmtId="4" fontId="20" fillId="0" borderId="8" applyNumberFormat="0" applyProtection="0">
      <alignment horizontal="right" vertical="center"/>
    </xf>
    <xf numFmtId="4" fontId="20" fillId="14" borderId="8" applyNumberFormat="0" applyProtection="0">
      <alignment horizontal="left" vertical="center" indent="1"/>
    </xf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" fillId="0" borderId="1">
      <protection locked="0"/>
    </xf>
    <xf numFmtId="0" fontId="23" fillId="7" borderId="9" applyNumberFormat="0" applyAlignment="0" applyProtection="0"/>
    <xf numFmtId="0" fontId="24" fillId="20" borderId="9" applyNumberFormat="0" applyAlignment="0" applyProtection="0"/>
    <xf numFmtId="0" fontId="25" fillId="20" borderId="10" applyNumberFormat="0" applyAlignment="0" applyProtection="0"/>
    <xf numFmtId="0" fontId="26" fillId="0" borderId="0" applyNumberFormat="0" applyFill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4" borderId="0" applyNumberFormat="0" applyBorder="0" applyAlignment="0" applyProtection="0"/>
    <xf numFmtId="0" fontId="16" fillId="0" borderId="0"/>
    <xf numFmtId="0" fontId="34" fillId="0" borderId="0" applyNumberFormat="0" applyFill="0" applyBorder="0" applyAlignment="0" applyProtection="0"/>
    <xf numFmtId="0" fontId="35" fillId="0" borderId="23" applyNumberFormat="0" applyFill="0" applyAlignment="0" applyProtection="0"/>
    <xf numFmtId="0" fontId="36" fillId="0" borderId="24" applyNumberFormat="0" applyFill="0" applyAlignment="0" applyProtection="0"/>
    <xf numFmtId="0" fontId="37" fillId="0" borderId="25" applyNumberFormat="0" applyFill="0" applyAlignment="0" applyProtection="0"/>
    <xf numFmtId="0" fontId="37" fillId="0" borderId="0" applyNumberFormat="0" applyFill="0" applyBorder="0" applyAlignment="0" applyProtection="0"/>
    <xf numFmtId="0" fontId="38" fillId="26" borderId="0" applyNumberFormat="0" applyBorder="0" applyAlignment="0" applyProtection="0"/>
    <xf numFmtId="0" fontId="39" fillId="27" borderId="0" applyNumberFormat="0" applyBorder="0" applyAlignment="0" applyProtection="0"/>
    <xf numFmtId="0" fontId="40" fillId="28" borderId="0" applyNumberFormat="0" applyBorder="0" applyAlignment="0" applyProtection="0"/>
    <xf numFmtId="0" fontId="41" fillId="29" borderId="26" applyNumberFormat="0" applyAlignment="0" applyProtection="0"/>
    <xf numFmtId="0" fontId="42" fillId="30" borderId="27" applyNumberFormat="0" applyAlignment="0" applyProtection="0"/>
    <xf numFmtId="0" fontId="43" fillId="30" borderId="26" applyNumberFormat="0" applyAlignment="0" applyProtection="0"/>
    <xf numFmtId="0" fontId="44" fillId="0" borderId="28" applyNumberFormat="0" applyFill="0" applyAlignment="0" applyProtection="0"/>
    <xf numFmtId="0" fontId="45" fillId="31" borderId="29" applyNumberFormat="0" applyAlignment="0" applyProtection="0"/>
    <xf numFmtId="0" fontId="46" fillId="0" borderId="0" applyNumberFormat="0" applyFill="0" applyBorder="0" applyAlignment="0" applyProtection="0"/>
    <xf numFmtId="0" fontId="1" fillId="32" borderId="30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31" applyNumberFormat="0" applyFill="0" applyAlignment="0" applyProtection="0"/>
    <xf numFmtId="0" fontId="4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49" fillId="44" borderId="0" applyNumberFormat="0" applyBorder="0" applyAlignment="0" applyProtection="0"/>
    <xf numFmtId="0" fontId="49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49" fillId="48" borderId="0" applyNumberFormat="0" applyBorder="0" applyAlignment="0" applyProtection="0"/>
    <xf numFmtId="0" fontId="49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49" fillId="56" borderId="0" applyNumberFormat="0" applyBorder="0" applyAlignment="0" applyProtection="0"/>
  </cellStyleXfs>
  <cellXfs count="83">
    <xf numFmtId="0" fontId="0" fillId="0" borderId="0" xfId="0"/>
    <xf numFmtId="0" fontId="27" fillId="0" borderId="0" xfId="41" applyFont="1" applyAlignment="1">
      <alignment horizontal="centerContinuous"/>
    </xf>
    <xf numFmtId="0" fontId="30" fillId="0" borderId="0" xfId="43" applyFont="1" applyFill="1" applyBorder="1" applyProtection="1">
      <protection locked="0"/>
    </xf>
    <xf numFmtId="0" fontId="17" fillId="0" borderId="0" xfId="41" applyFont="1" applyFill="1"/>
    <xf numFmtId="0" fontId="30" fillId="0" borderId="0" xfId="41" applyFont="1" applyFill="1" applyBorder="1" applyAlignment="1">
      <alignment horizontal="right" vertical="center"/>
    </xf>
    <xf numFmtId="3" fontId="30" fillId="0" borderId="0" xfId="41" applyNumberFormat="1" applyFont="1" applyFill="1" applyBorder="1" applyAlignment="1" applyProtection="1">
      <alignment horizontal="right" vertical="center" indent="1"/>
      <protection locked="0"/>
    </xf>
    <xf numFmtId="0" fontId="27" fillId="0" borderId="0" xfId="41" applyFont="1" applyFill="1"/>
    <xf numFmtId="0" fontId="17" fillId="0" borderId="0" xfId="43" applyFont="1" applyFill="1" applyBorder="1" applyProtection="1">
      <protection locked="0"/>
    </xf>
    <xf numFmtId="167" fontId="17" fillId="0" borderId="0" xfId="41" applyNumberFormat="1" applyFont="1" applyAlignment="1">
      <alignment horizontal="right"/>
    </xf>
    <xf numFmtId="167" fontId="30" fillId="0" borderId="0" xfId="41" applyNumberFormat="1" applyFont="1" applyBorder="1" applyAlignment="1">
      <alignment horizontal="right" vertical="center" indent="1"/>
    </xf>
    <xf numFmtId="0" fontId="17" fillId="0" borderId="0" xfId="41" applyFont="1"/>
    <xf numFmtId="167" fontId="17" fillId="0" borderId="0" xfId="41" applyNumberFormat="1" applyFont="1"/>
    <xf numFmtId="0" fontId="17" fillId="0" borderId="0" xfId="41" applyFont="1" applyAlignment="1">
      <alignment horizontal="centerContinuous"/>
    </xf>
    <xf numFmtId="167" fontId="17" fillId="0" borderId="0" xfId="41" applyNumberFormat="1" applyFont="1" applyAlignment="1">
      <alignment horizontal="centerContinuous"/>
    </xf>
    <xf numFmtId="3" fontId="17" fillId="0" borderId="0" xfId="41" applyNumberFormat="1" applyFont="1"/>
    <xf numFmtId="3" fontId="17" fillId="0" borderId="0" xfId="41" applyNumberFormat="1" applyFont="1" applyFill="1"/>
    <xf numFmtId="167" fontId="17" fillId="0" borderId="0" xfId="41" applyNumberFormat="1" applyFont="1" applyFill="1" applyBorder="1"/>
    <xf numFmtId="167" fontId="17" fillId="0" borderId="0" xfId="41" applyNumberFormat="1" applyFont="1" applyFill="1"/>
    <xf numFmtId="0" fontId="17" fillId="0" borderId="0" xfId="41" applyFont="1" applyAlignment="1">
      <alignment horizontal="center"/>
    </xf>
    <xf numFmtId="3" fontId="28" fillId="25" borderId="11" xfId="42" applyNumberFormat="1" applyFont="1" applyFill="1" applyBorder="1" applyAlignment="1">
      <alignment horizontal="right"/>
    </xf>
    <xf numFmtId="3" fontId="28" fillId="0" borderId="11" xfId="41" applyNumberFormat="1" applyFont="1" applyFill="1" applyBorder="1" applyAlignment="1">
      <alignment horizontal="right" vertical="center" wrapText="1"/>
    </xf>
    <xf numFmtId="3" fontId="28" fillId="25" borderId="11" xfId="41" applyNumberFormat="1" applyFont="1" applyFill="1" applyBorder="1" applyAlignment="1">
      <alignment horizontal="right" vertical="center" wrapText="1"/>
    </xf>
    <xf numFmtId="3" fontId="31" fillId="0" borderId="11" xfId="42" applyNumberFormat="1" applyFont="1" applyFill="1" applyBorder="1" applyAlignment="1">
      <alignment horizontal="right" vertical="center" wrapText="1"/>
    </xf>
    <xf numFmtId="3" fontId="30" fillId="0" borderId="11" xfId="41" applyNumberFormat="1" applyFont="1" applyFill="1" applyBorder="1" applyAlignment="1">
      <alignment horizontal="right" vertical="center"/>
    </xf>
    <xf numFmtId="3" fontId="31" fillId="0" borderId="12" xfId="42" applyNumberFormat="1" applyFont="1" applyFill="1" applyBorder="1" applyAlignment="1">
      <alignment horizontal="right" vertical="center" wrapText="1"/>
    </xf>
    <xf numFmtId="3" fontId="29" fillId="0" borderId="13" xfId="42" applyNumberFormat="1" applyFont="1" applyFill="1" applyBorder="1" applyAlignment="1">
      <alignment horizontal="right" vertical="center" wrapText="1"/>
    </xf>
    <xf numFmtId="3" fontId="29" fillId="0" borderId="19" xfId="42" applyNumberFormat="1" applyFont="1" applyFill="1" applyBorder="1" applyAlignment="1">
      <alignment horizontal="right" vertical="center" wrapText="1"/>
    </xf>
    <xf numFmtId="3" fontId="28" fillId="25" borderId="11" xfId="41" applyNumberFormat="1" applyFont="1" applyFill="1" applyBorder="1" applyAlignment="1">
      <alignment horizontal="right" vertical="center"/>
    </xf>
    <xf numFmtId="3" fontId="29" fillId="25" borderId="11" xfId="42" applyNumberFormat="1" applyFont="1" applyFill="1" applyBorder="1" applyAlignment="1">
      <alignment horizontal="right" vertical="center" wrapText="1"/>
    </xf>
    <xf numFmtId="3" fontId="31" fillId="0" borderId="13" xfId="42" applyNumberFormat="1" applyFont="1" applyFill="1" applyBorder="1" applyAlignment="1">
      <alignment horizontal="right" vertical="center" wrapText="1"/>
    </xf>
    <xf numFmtId="3" fontId="31" fillId="0" borderId="14" xfId="42" applyNumberFormat="1" applyFont="1" applyFill="1" applyBorder="1" applyAlignment="1">
      <alignment horizontal="right" vertical="center" wrapText="1"/>
    </xf>
    <xf numFmtId="3" fontId="30" fillId="0" borderId="11" xfId="41" applyNumberFormat="1" applyFont="1" applyFill="1" applyBorder="1" applyAlignment="1" applyProtection="1">
      <alignment horizontal="right" vertical="center"/>
      <protection locked="0"/>
    </xf>
    <xf numFmtId="3" fontId="28" fillId="25" borderId="11" xfId="41" applyNumberFormat="1" applyFont="1" applyFill="1" applyBorder="1" applyAlignment="1" applyProtection="1">
      <alignment horizontal="right" vertical="center"/>
      <protection locked="0"/>
    </xf>
    <xf numFmtId="3" fontId="29" fillId="25" borderId="15" xfId="42" applyNumberFormat="1" applyFont="1" applyFill="1" applyBorder="1" applyAlignment="1">
      <alignment horizontal="right" vertical="center" wrapText="1"/>
    </xf>
    <xf numFmtId="3" fontId="28" fillId="0" borderId="20" xfId="41" applyNumberFormat="1" applyFont="1" applyFill="1" applyBorder="1" applyAlignment="1">
      <alignment horizontal="right" vertical="center" wrapText="1"/>
    </xf>
    <xf numFmtId="3" fontId="29" fillId="25" borderId="16" xfId="42" applyNumberFormat="1" applyFont="1" applyFill="1" applyBorder="1" applyAlignment="1">
      <alignment horizontal="right" vertical="center" wrapText="1"/>
    </xf>
    <xf numFmtId="3" fontId="28" fillId="25" borderId="16" xfId="41" applyNumberFormat="1" applyFont="1" applyFill="1" applyBorder="1" applyAlignment="1">
      <alignment horizontal="right" vertical="center" wrapText="1"/>
    </xf>
    <xf numFmtId="3" fontId="29" fillId="0" borderId="21" xfId="42" applyNumberFormat="1" applyFont="1" applyFill="1" applyBorder="1" applyAlignment="1">
      <alignment horizontal="right" vertical="center" wrapText="1"/>
    </xf>
    <xf numFmtId="3" fontId="29" fillId="0" borderId="22" xfId="42" applyNumberFormat="1" applyFont="1" applyFill="1" applyBorder="1" applyAlignment="1">
      <alignment horizontal="right" vertical="center" wrapText="1"/>
    </xf>
    <xf numFmtId="3" fontId="28" fillId="25" borderId="18" xfId="41" applyNumberFormat="1" applyFont="1" applyFill="1" applyBorder="1" applyAlignment="1">
      <alignment horizontal="right" vertical="center"/>
    </xf>
    <xf numFmtId="3" fontId="28" fillId="0" borderId="11" xfId="41" applyNumberFormat="1" applyFont="1" applyFill="1" applyBorder="1" applyAlignment="1">
      <alignment horizontal="right" vertical="center"/>
    </xf>
    <xf numFmtId="3" fontId="33" fillId="0" borderId="0" xfId="41" applyNumberFormat="1" applyFont="1" applyFill="1"/>
    <xf numFmtId="3" fontId="29" fillId="0" borderId="17" xfId="42" applyNumberFormat="1" applyFont="1" applyFill="1" applyBorder="1" applyAlignment="1">
      <alignment horizontal="right" vertical="center" wrapText="1"/>
    </xf>
    <xf numFmtId="3" fontId="28" fillId="0" borderId="32" xfId="41" applyNumberFormat="1" applyFont="1" applyFill="1" applyBorder="1" applyAlignment="1">
      <alignment horizontal="right" vertical="center" wrapText="1"/>
    </xf>
    <xf numFmtId="3" fontId="29" fillId="0" borderId="33" xfId="42" applyNumberFormat="1" applyFont="1" applyFill="1" applyBorder="1" applyAlignment="1">
      <alignment horizontal="right" vertical="center" wrapText="1"/>
    </xf>
    <xf numFmtId="3" fontId="51" fillId="0" borderId="0" xfId="41" applyNumberFormat="1" applyFont="1" applyFill="1" applyBorder="1" applyAlignment="1" applyProtection="1">
      <alignment horizontal="right" vertical="center"/>
      <protection locked="0"/>
    </xf>
    <xf numFmtId="0" fontId="50" fillId="0" borderId="0" xfId="41" applyFont="1" applyFill="1" applyBorder="1" applyAlignment="1"/>
    <xf numFmtId="0" fontId="17" fillId="0" borderId="34" xfId="41" applyFont="1" applyBorder="1" applyAlignment="1">
      <alignment horizontal="center"/>
    </xf>
    <xf numFmtId="0" fontId="28" fillId="0" borderId="34" xfId="41" applyFont="1" applyFill="1" applyBorder="1" applyAlignment="1">
      <alignment horizontal="center" vertical="center" wrapText="1"/>
    </xf>
    <xf numFmtId="167" fontId="17" fillId="0" borderId="34" xfId="41" applyNumberFormat="1" applyFont="1" applyBorder="1" applyAlignment="1">
      <alignment horizontal="center" wrapText="1"/>
    </xf>
    <xf numFmtId="0" fontId="28" fillId="25" borderId="11" xfId="41" applyFont="1" applyFill="1" applyBorder="1" applyAlignment="1">
      <alignment vertical="center"/>
    </xf>
    <xf numFmtId="0" fontId="30" fillId="0" borderId="11" xfId="41" applyFont="1" applyFill="1" applyBorder="1" applyAlignment="1">
      <alignment horizontal="right" vertical="center"/>
    </xf>
    <xf numFmtId="0" fontId="30" fillId="0" borderId="13" xfId="41" applyFont="1" applyFill="1" applyBorder="1" applyAlignment="1">
      <alignment horizontal="right" vertical="center"/>
    </xf>
    <xf numFmtId="0" fontId="28" fillId="25" borderId="11" xfId="41" applyNumberFormat="1" applyFont="1" applyFill="1" applyBorder="1" applyAlignment="1">
      <alignment horizontal="left" vertical="center" wrapText="1"/>
    </xf>
    <xf numFmtId="0" fontId="28" fillId="25" borderId="11" xfId="41" applyFont="1" applyFill="1" applyBorder="1" applyAlignment="1" applyProtection="1">
      <alignment vertical="center"/>
      <protection locked="0"/>
    </xf>
    <xf numFmtId="0" fontId="28" fillId="25" borderId="11" xfId="41" applyFont="1" applyFill="1" applyBorder="1" applyAlignment="1">
      <alignment horizontal="left" vertical="center" wrapText="1"/>
    </xf>
    <xf numFmtId="0" fontId="28" fillId="25" borderId="11" xfId="41" applyFont="1" applyFill="1" applyBorder="1" applyAlignment="1" applyProtection="1">
      <alignment vertical="center" wrapText="1"/>
      <protection locked="0"/>
    </xf>
    <xf numFmtId="0" fontId="28" fillId="0" borderId="11" xfId="41" applyFont="1" applyFill="1" applyBorder="1" applyAlignment="1" applyProtection="1">
      <alignment horizontal="right" vertical="center"/>
      <protection locked="0"/>
    </xf>
    <xf numFmtId="0" fontId="28" fillId="0" borderId="13" xfId="41" applyNumberFormat="1" applyFont="1" applyFill="1" applyBorder="1" applyAlignment="1">
      <alignment horizontal="right" vertical="center"/>
    </xf>
    <xf numFmtId="0" fontId="28" fillId="25" borderId="11" xfId="41" applyNumberFormat="1" applyFont="1" applyFill="1" applyBorder="1" applyAlignment="1">
      <alignment horizontal="left" vertical="center"/>
    </xf>
    <xf numFmtId="0" fontId="28" fillId="25" borderId="16" xfId="41" applyFont="1" applyFill="1" applyBorder="1" applyAlignment="1" applyProtection="1">
      <alignment vertical="center"/>
      <protection locked="0"/>
    </xf>
    <xf numFmtId="0" fontId="28" fillId="25" borderId="16" xfId="41" applyFont="1" applyFill="1" applyBorder="1" applyAlignment="1">
      <alignment horizontal="left" vertical="center" wrapText="1"/>
    </xf>
    <xf numFmtId="0" fontId="32" fillId="0" borderId="11" xfId="41" applyFont="1" applyFill="1" applyBorder="1" applyAlignment="1">
      <alignment horizontal="right" vertical="center"/>
    </xf>
    <xf numFmtId="0" fontId="32" fillId="0" borderId="13" xfId="41" applyFont="1" applyFill="1" applyBorder="1" applyAlignment="1">
      <alignment horizontal="right" vertical="center"/>
    </xf>
    <xf numFmtId="0" fontId="28" fillId="0" borderId="17" xfId="41" applyNumberFormat="1" applyFont="1" applyFill="1" applyBorder="1" applyAlignment="1">
      <alignment horizontal="right" vertical="center"/>
    </xf>
    <xf numFmtId="0" fontId="28" fillId="0" borderId="18" xfId="41" applyFont="1" applyFill="1" applyBorder="1" applyAlignment="1">
      <alignment vertical="center"/>
    </xf>
    <xf numFmtId="3" fontId="28" fillId="0" borderId="17" xfId="41" applyNumberFormat="1" applyFont="1" applyFill="1" applyBorder="1" applyAlignment="1" applyProtection="1">
      <alignment horizontal="right" vertical="center"/>
      <protection locked="0"/>
    </xf>
    <xf numFmtId="3" fontId="28" fillId="0" borderId="35" xfId="41" applyNumberFormat="1" applyFont="1" applyFill="1" applyBorder="1" applyAlignment="1" applyProtection="1">
      <alignment horizontal="right" vertical="center"/>
      <protection locked="0"/>
    </xf>
    <xf numFmtId="3" fontId="28" fillId="0" borderId="36" xfId="41" applyNumberFormat="1" applyFont="1" applyFill="1" applyBorder="1" applyAlignment="1">
      <alignment horizontal="right" vertical="center"/>
    </xf>
    <xf numFmtId="0" fontId="52" fillId="0" borderId="0" xfId="41" applyFont="1" applyFill="1" applyAlignment="1">
      <alignment wrapText="1"/>
    </xf>
    <xf numFmtId="0" fontId="50" fillId="0" borderId="0" xfId="41" applyFont="1" applyFill="1" applyBorder="1" applyAlignment="1">
      <alignment horizontal="right"/>
    </xf>
    <xf numFmtId="3" fontId="28" fillId="25" borderId="37" xfId="41" applyNumberFormat="1" applyFont="1" applyFill="1" applyBorder="1" applyAlignment="1">
      <alignment horizontal="right" vertical="center" wrapText="1"/>
    </xf>
    <xf numFmtId="3" fontId="28" fillId="0" borderId="38" xfId="41" applyNumberFormat="1" applyFont="1" applyFill="1" applyBorder="1" applyAlignment="1">
      <alignment horizontal="right" vertical="center" wrapText="1"/>
    </xf>
    <xf numFmtId="167" fontId="30" fillId="25" borderId="18" xfId="47" applyNumberFormat="1" applyFont="1" applyFill="1" applyBorder="1" applyAlignment="1">
      <alignment horizontal="right" vertical="center"/>
    </xf>
    <xf numFmtId="167" fontId="30" fillId="0" borderId="11" xfId="47" applyNumberFormat="1" applyFont="1" applyFill="1" applyBorder="1" applyAlignment="1">
      <alignment horizontal="right" vertical="center"/>
    </xf>
    <xf numFmtId="167" fontId="30" fillId="0" borderId="13" xfId="47" applyNumberFormat="1" applyFont="1" applyFill="1" applyBorder="1" applyAlignment="1">
      <alignment horizontal="right" vertical="center"/>
    </xf>
    <xf numFmtId="167" fontId="30" fillId="25" borderId="37" xfId="47" applyNumberFormat="1" applyFont="1" applyFill="1" applyBorder="1" applyAlignment="1">
      <alignment horizontal="right" vertical="center"/>
    </xf>
    <xf numFmtId="167" fontId="30" fillId="25" borderId="11" xfId="47" applyNumberFormat="1" applyFont="1" applyFill="1" applyBorder="1" applyAlignment="1">
      <alignment horizontal="right" vertical="center"/>
    </xf>
    <xf numFmtId="167" fontId="30" fillId="25" borderId="13" xfId="47" applyNumberFormat="1" applyFont="1" applyFill="1" applyBorder="1" applyAlignment="1">
      <alignment horizontal="right" vertical="center"/>
    </xf>
    <xf numFmtId="167" fontId="30" fillId="0" borderId="33" xfId="47" applyNumberFormat="1" applyFont="1" applyFill="1" applyBorder="1" applyAlignment="1">
      <alignment horizontal="right" vertical="center"/>
    </xf>
    <xf numFmtId="167" fontId="30" fillId="0" borderId="32" xfId="47" applyNumberFormat="1" applyFont="1" applyFill="1" applyBorder="1" applyAlignment="1">
      <alignment horizontal="right" vertical="center"/>
    </xf>
    <xf numFmtId="167" fontId="30" fillId="0" borderId="37" xfId="47" applyNumberFormat="1" applyFont="1" applyFill="1" applyBorder="1" applyAlignment="1">
      <alignment horizontal="right" vertical="center"/>
    </xf>
    <xf numFmtId="0" fontId="28" fillId="57" borderId="34" xfId="41" applyFont="1" applyFill="1" applyBorder="1" applyAlignment="1">
      <alignment horizontal="center" vertical="center"/>
    </xf>
  </cellXfs>
  <cellStyles count="109">
    <cellStyle name="¬µrka" xfId="1"/>
    <cellStyle name="20 % – Zvýraznění1" xfId="2" builtinId="30" customBuiltin="1"/>
    <cellStyle name="20 % – Zvýraznění1 2" xfId="86"/>
    <cellStyle name="20 % – Zvýraznění2" xfId="3" builtinId="34" customBuiltin="1"/>
    <cellStyle name="20 % – Zvýraznění2 2" xfId="90"/>
    <cellStyle name="20 % – Zvýraznění3" xfId="4" builtinId="38" customBuiltin="1"/>
    <cellStyle name="20 % – Zvýraznění3 2" xfId="94"/>
    <cellStyle name="20 % – Zvýraznění4" xfId="5" builtinId="42" customBuiltin="1"/>
    <cellStyle name="20 % – Zvýraznění4 2" xfId="98"/>
    <cellStyle name="20 % – Zvýraznění5" xfId="6" builtinId="46" customBuiltin="1"/>
    <cellStyle name="20 % – Zvýraznění5 2" xfId="102"/>
    <cellStyle name="20 % – Zvýraznění6" xfId="7" builtinId="50" customBuiltin="1"/>
    <cellStyle name="20 % – Zvýraznění6 2" xfId="106"/>
    <cellStyle name="40 % – Zvýraznění1" xfId="8" builtinId="31" customBuiltin="1"/>
    <cellStyle name="40 % – Zvýraznění1 2" xfId="87"/>
    <cellStyle name="40 % – Zvýraznění2" xfId="9" builtinId="35" customBuiltin="1"/>
    <cellStyle name="40 % – Zvýraznění2 2" xfId="91"/>
    <cellStyle name="40 % – Zvýraznění3" xfId="10" builtinId="39" customBuiltin="1"/>
    <cellStyle name="40 % – Zvýraznění3 2" xfId="95"/>
    <cellStyle name="40 % – Zvýraznění4" xfId="11" builtinId="43" customBuiltin="1"/>
    <cellStyle name="40 % – Zvýraznění4 2" xfId="99"/>
    <cellStyle name="40 % – Zvýraznění5" xfId="12" builtinId="47" customBuiltin="1"/>
    <cellStyle name="40 % – Zvýraznění5 2" xfId="103"/>
    <cellStyle name="40 % – Zvýraznění6" xfId="13" builtinId="51" customBuiltin="1"/>
    <cellStyle name="40 % – Zvýraznění6 2" xfId="107"/>
    <cellStyle name="60 % – Zvýraznění1" xfId="14" builtinId="32" customBuiltin="1"/>
    <cellStyle name="60 % – Zvýraznění1 2" xfId="88"/>
    <cellStyle name="60 % – Zvýraznění2" xfId="15" builtinId="36" customBuiltin="1"/>
    <cellStyle name="60 % – Zvýraznění2 2" xfId="92"/>
    <cellStyle name="60 % – Zvýraznění3" xfId="16" builtinId="40" customBuiltin="1"/>
    <cellStyle name="60 % – Zvýraznění3 2" xfId="96"/>
    <cellStyle name="60 % – Zvýraznění4" xfId="17" builtinId="44" customBuiltin="1"/>
    <cellStyle name="60 % – Zvýraznění4 2" xfId="100"/>
    <cellStyle name="60 % – Zvýraznění5" xfId="18" builtinId="48" customBuiltin="1"/>
    <cellStyle name="60 % – Zvýraznění5 2" xfId="104"/>
    <cellStyle name="60 % – Zvýraznění6" xfId="19" builtinId="52" customBuiltin="1"/>
    <cellStyle name="60 % – Zvýraznění6 2" xfId="108"/>
    <cellStyle name="Celkem" xfId="20" builtinId="25" customBuiltin="1"/>
    <cellStyle name="Celkem 2" xfId="84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Chybně 2" xfId="74"/>
    <cellStyle name="Kontrolní buňka" xfId="30" builtinId="23" customBuiltin="1"/>
    <cellStyle name="Kontrolní buňka 2" xfId="80"/>
    <cellStyle name="M·na" xfId="31"/>
    <cellStyle name="Nadpis 1" xfId="32" builtinId="16" customBuiltin="1"/>
    <cellStyle name="Nadpis 1 2" xfId="69"/>
    <cellStyle name="Nadpis 2" xfId="33" builtinId="17" customBuiltin="1"/>
    <cellStyle name="Nadpis 2 2" xfId="70"/>
    <cellStyle name="Nadpis 3" xfId="34" builtinId="18" customBuiltin="1"/>
    <cellStyle name="Nadpis 3 2" xfId="71"/>
    <cellStyle name="Nadpis 4" xfId="35" builtinId="19" customBuiltin="1"/>
    <cellStyle name="Nadpis 4 2" xfId="72"/>
    <cellStyle name="Nadpis1" xfId="36"/>
    <cellStyle name="Nadpis2" xfId="37"/>
    <cellStyle name="Název" xfId="38" builtinId="15" customBuiltin="1"/>
    <cellStyle name="Název 2" xfId="68"/>
    <cellStyle name="Neutrální" xfId="39" builtinId="28" customBuiltin="1"/>
    <cellStyle name="Neutrální 2" xfId="75"/>
    <cellStyle name="Normal_Tableau1" xfId="40"/>
    <cellStyle name="Normální" xfId="0" builtinId="0"/>
    <cellStyle name="Normální 2" xfId="67"/>
    <cellStyle name="normální_7-bilance2009-test" xfId="41"/>
    <cellStyle name="normální_VaV -17" xfId="42"/>
    <cellStyle name="normální_VVaI 2011září PSP pro 11" xfId="43"/>
    <cellStyle name="Percent" xfId="44"/>
    <cellStyle name="Pevní" xfId="45"/>
    <cellStyle name="Poznámka" xfId="46" builtinId="10" customBuiltin="1"/>
    <cellStyle name="Poznámka 2" xfId="82"/>
    <cellStyle name="Procenta" xfId="47" builtinId="5"/>
    <cellStyle name="Propojená buňka" xfId="48" builtinId="24" customBuiltin="1"/>
    <cellStyle name="Propojená buňka 2" xfId="79"/>
    <cellStyle name="SAPBEXaggData" xfId="49"/>
    <cellStyle name="SAPBEXaggItem" xfId="50"/>
    <cellStyle name="SAPBEXchaText" xfId="51"/>
    <cellStyle name="SAPBEXstdData" xfId="52"/>
    <cellStyle name="SAPBEXstdItem" xfId="53"/>
    <cellStyle name="Správně" xfId="54" builtinId="26" customBuiltin="1"/>
    <cellStyle name="Správně 2" xfId="73"/>
    <cellStyle name="Text upozornění" xfId="55" builtinId="11" customBuiltin="1"/>
    <cellStyle name="Text upozornění 2" xfId="81"/>
    <cellStyle name="Total" xfId="56"/>
    <cellStyle name="Vstup" xfId="57" builtinId="20" customBuiltin="1"/>
    <cellStyle name="Vstup 2" xfId="76"/>
    <cellStyle name="Výpočet" xfId="58" builtinId="22" customBuiltin="1"/>
    <cellStyle name="Výpočet 2" xfId="78"/>
    <cellStyle name="Výstup" xfId="59" builtinId="21" customBuiltin="1"/>
    <cellStyle name="Výstup 2" xfId="77"/>
    <cellStyle name="Vysvětlující text" xfId="60" builtinId="53" customBuiltin="1"/>
    <cellStyle name="Vysvětlující text 2" xfId="83"/>
    <cellStyle name="Zvýraznění 1" xfId="61" builtinId="29" customBuiltin="1"/>
    <cellStyle name="Zvýraznění 1 2" xfId="85"/>
    <cellStyle name="Zvýraznění 2" xfId="62" builtinId="33" customBuiltin="1"/>
    <cellStyle name="Zvýraznění 2 2" xfId="89"/>
    <cellStyle name="Zvýraznění 3" xfId="63" builtinId="37" customBuiltin="1"/>
    <cellStyle name="Zvýraznění 3 2" xfId="93"/>
    <cellStyle name="Zvýraznění 4" xfId="64" builtinId="41" customBuiltin="1"/>
    <cellStyle name="Zvýraznění 4 2" xfId="97"/>
    <cellStyle name="Zvýraznění 5" xfId="65" builtinId="45" customBuiltin="1"/>
    <cellStyle name="Zvýraznění 5 2" xfId="101"/>
    <cellStyle name="Zvýraznění 6" xfId="66" builtinId="49" customBuiltin="1"/>
    <cellStyle name="Zvýraznění 6 2" xfId="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13" sqref="J13"/>
    </sheetView>
  </sheetViews>
  <sheetFormatPr defaultColWidth="9.28515625" defaultRowHeight="12.75" x14ac:dyDescent="0.2"/>
  <cols>
    <col min="1" max="1" width="35.140625" style="10" customWidth="1"/>
    <col min="2" max="6" width="15.7109375" style="10" customWidth="1"/>
    <col min="7" max="7" width="7.7109375" style="11" customWidth="1"/>
    <col min="8" max="8" width="6.5703125" style="11" customWidth="1"/>
    <col min="9" max="9" width="6.7109375" style="11" customWidth="1"/>
    <col min="10" max="16384" width="9.28515625" style="10"/>
  </cols>
  <sheetData>
    <row r="1" spans="1:9" ht="15.75" x14ac:dyDescent="0.25">
      <c r="A1" s="6" t="s">
        <v>36</v>
      </c>
      <c r="G1" s="8"/>
    </row>
    <row r="2" spans="1:9" ht="4.5" customHeight="1" x14ac:dyDescent="0.2">
      <c r="A2" s="3"/>
    </row>
    <row r="3" spans="1:9" ht="15.75" x14ac:dyDescent="0.25">
      <c r="A3" s="1" t="s">
        <v>37</v>
      </c>
      <c r="B3" s="12"/>
      <c r="C3" s="12"/>
      <c r="D3" s="12"/>
      <c r="E3" s="12"/>
      <c r="F3" s="12"/>
      <c r="G3" s="13"/>
    </row>
    <row r="4" spans="1:9" ht="16.5" thickBot="1" x14ac:dyDescent="0.3">
      <c r="B4" s="46"/>
      <c r="C4" s="46"/>
      <c r="D4" s="46"/>
      <c r="F4" s="70" t="s">
        <v>26</v>
      </c>
      <c r="G4" s="8"/>
    </row>
    <row r="5" spans="1:9" ht="46.15" customHeight="1" thickBot="1" x14ac:dyDescent="0.25">
      <c r="A5" s="47" t="s">
        <v>0</v>
      </c>
      <c r="B5" s="48" t="s">
        <v>29</v>
      </c>
      <c r="C5" s="48" t="s">
        <v>30</v>
      </c>
      <c r="D5" s="82" t="s">
        <v>33</v>
      </c>
      <c r="E5" s="82" t="s">
        <v>27</v>
      </c>
      <c r="F5" s="82" t="s">
        <v>32</v>
      </c>
      <c r="G5" s="49" t="s">
        <v>34</v>
      </c>
      <c r="H5" s="49" t="s">
        <v>28</v>
      </c>
      <c r="I5" s="49" t="s">
        <v>35</v>
      </c>
    </row>
    <row r="6" spans="1:9" ht="15.4" customHeight="1" x14ac:dyDescent="0.2">
      <c r="A6" s="50" t="s">
        <v>13</v>
      </c>
      <c r="B6" s="19">
        <f t="shared" ref="B6:F6" si="0">B7+B8</f>
        <v>60137426.159999996</v>
      </c>
      <c r="C6" s="19">
        <f t="shared" si="0"/>
        <v>67946412</v>
      </c>
      <c r="D6" s="19">
        <f t="shared" si="0"/>
        <v>67946412</v>
      </c>
      <c r="E6" s="19">
        <f t="shared" si="0"/>
        <v>67946412</v>
      </c>
      <c r="F6" s="19">
        <f t="shared" si="0"/>
        <v>79846415</v>
      </c>
      <c r="G6" s="73">
        <f>ROUND(D6/C6*100,1)</f>
        <v>100</v>
      </c>
      <c r="H6" s="73">
        <f>ROUND(E6/D6*100,1)</f>
        <v>100</v>
      </c>
      <c r="I6" s="73">
        <f>ROUND(F6/E6*100,1)</f>
        <v>117.5</v>
      </c>
    </row>
    <row r="7" spans="1:9" ht="15.4" customHeight="1" x14ac:dyDescent="0.2">
      <c r="A7" s="51" t="s">
        <v>15</v>
      </c>
      <c r="B7" s="22">
        <v>60137426.159999996</v>
      </c>
      <c r="C7" s="22">
        <v>67946412</v>
      </c>
      <c r="D7" s="22">
        <v>67946412</v>
      </c>
      <c r="E7" s="22">
        <v>67946412</v>
      </c>
      <c r="F7" s="22">
        <v>79846415</v>
      </c>
      <c r="G7" s="74">
        <f t="shared" ref="G7:G69" si="1">ROUND(D7/C7*100,1)</f>
        <v>100</v>
      </c>
      <c r="H7" s="74">
        <f t="shared" ref="H7:I68" si="2">ROUND(E7/D7*100,1)</f>
        <v>100</v>
      </c>
      <c r="I7" s="74">
        <f>ROUND(F7/E7*100,1)</f>
        <v>117.5</v>
      </c>
    </row>
    <row r="8" spans="1:9" ht="15.4" customHeight="1" x14ac:dyDescent="0.2">
      <c r="A8" s="52" t="s">
        <v>11</v>
      </c>
      <c r="B8" s="29">
        <v>0</v>
      </c>
      <c r="C8" s="29">
        <v>0</v>
      </c>
      <c r="D8" s="29">
        <v>0</v>
      </c>
      <c r="E8" s="29">
        <v>0</v>
      </c>
      <c r="F8" s="29">
        <v>0</v>
      </c>
      <c r="G8" s="74">
        <v>0</v>
      </c>
      <c r="H8" s="74">
        <v>0</v>
      </c>
      <c r="I8" s="74">
        <v>0</v>
      </c>
    </row>
    <row r="9" spans="1:9" ht="15.4" customHeight="1" x14ac:dyDescent="0.2">
      <c r="A9" s="53" t="s">
        <v>18</v>
      </c>
      <c r="B9" s="28">
        <f t="shared" ref="B9:F9" si="3">B10+B11</f>
        <v>27870000</v>
      </c>
      <c r="C9" s="28">
        <f t="shared" si="3"/>
        <v>31484000</v>
      </c>
      <c r="D9" s="28">
        <f t="shared" si="3"/>
        <v>34632400</v>
      </c>
      <c r="E9" s="28">
        <f t="shared" si="3"/>
        <v>34632400</v>
      </c>
      <c r="F9" s="28">
        <f t="shared" si="3"/>
        <v>34632400</v>
      </c>
      <c r="G9" s="76">
        <f t="shared" si="1"/>
        <v>110</v>
      </c>
      <c r="H9" s="76">
        <f t="shared" si="2"/>
        <v>100</v>
      </c>
      <c r="I9" s="76">
        <f t="shared" ref="I9:I14" si="4">ROUND(F9/E9*100,1)</f>
        <v>100</v>
      </c>
    </row>
    <row r="10" spans="1:9" ht="15.4" customHeight="1" x14ac:dyDescent="0.2">
      <c r="A10" s="51" t="s">
        <v>15</v>
      </c>
      <c r="B10" s="22">
        <v>27870000</v>
      </c>
      <c r="C10" s="22">
        <v>31484000</v>
      </c>
      <c r="D10" s="22">
        <v>34632400</v>
      </c>
      <c r="E10" s="22">
        <v>34632400</v>
      </c>
      <c r="F10" s="22">
        <v>34632400</v>
      </c>
      <c r="G10" s="74">
        <f t="shared" si="1"/>
        <v>110</v>
      </c>
      <c r="H10" s="74">
        <f t="shared" si="2"/>
        <v>100</v>
      </c>
      <c r="I10" s="74">
        <f t="shared" si="4"/>
        <v>100</v>
      </c>
    </row>
    <row r="11" spans="1:9" ht="15.4" customHeight="1" x14ac:dyDescent="0.2">
      <c r="A11" s="52" t="s">
        <v>11</v>
      </c>
      <c r="B11" s="29">
        <v>0</v>
      </c>
      <c r="C11" s="29">
        <v>0</v>
      </c>
      <c r="D11" s="29">
        <v>0</v>
      </c>
      <c r="E11" s="29">
        <v>0</v>
      </c>
      <c r="F11" s="29">
        <v>0</v>
      </c>
      <c r="G11" s="75">
        <v>0</v>
      </c>
      <c r="H11" s="75">
        <v>0</v>
      </c>
      <c r="I11" s="75">
        <v>0</v>
      </c>
    </row>
    <row r="12" spans="1:9" ht="15.4" customHeight="1" x14ac:dyDescent="0.2">
      <c r="A12" s="54" t="s">
        <v>1</v>
      </c>
      <c r="B12" s="21">
        <f t="shared" ref="B12:F12" si="5">B13+B14</f>
        <v>554148647.41000009</v>
      </c>
      <c r="C12" s="21">
        <f t="shared" si="5"/>
        <v>413142560</v>
      </c>
      <c r="D12" s="21">
        <f t="shared" si="5"/>
        <v>443142560</v>
      </c>
      <c r="E12" s="21">
        <f t="shared" si="5"/>
        <v>443142560</v>
      </c>
      <c r="F12" s="21">
        <f t="shared" si="5"/>
        <v>443142560</v>
      </c>
      <c r="G12" s="76">
        <f t="shared" si="1"/>
        <v>107.3</v>
      </c>
      <c r="H12" s="76">
        <f t="shared" si="2"/>
        <v>100</v>
      </c>
      <c r="I12" s="76">
        <f t="shared" si="4"/>
        <v>100</v>
      </c>
    </row>
    <row r="13" spans="1:9" ht="15.4" customHeight="1" x14ac:dyDescent="0.2">
      <c r="A13" s="51" t="s">
        <v>15</v>
      </c>
      <c r="B13" s="22">
        <v>125540724.12</v>
      </c>
      <c r="C13" s="22">
        <v>94902560</v>
      </c>
      <c r="D13" s="22">
        <v>109902560</v>
      </c>
      <c r="E13" s="22">
        <v>109902560</v>
      </c>
      <c r="F13" s="22">
        <v>109902560</v>
      </c>
      <c r="G13" s="74">
        <f t="shared" si="1"/>
        <v>115.8</v>
      </c>
      <c r="H13" s="74">
        <f t="shared" si="2"/>
        <v>100</v>
      </c>
      <c r="I13" s="74">
        <f t="shared" si="4"/>
        <v>100</v>
      </c>
    </row>
    <row r="14" spans="1:9" ht="15.4" customHeight="1" x14ac:dyDescent="0.2">
      <c r="A14" s="52" t="s">
        <v>11</v>
      </c>
      <c r="B14" s="29">
        <v>428607923.29000002</v>
      </c>
      <c r="C14" s="29">
        <v>318240000</v>
      </c>
      <c r="D14" s="29">
        <v>333240000</v>
      </c>
      <c r="E14" s="29">
        <v>333240000</v>
      </c>
      <c r="F14" s="29">
        <v>333240000</v>
      </c>
      <c r="G14" s="75">
        <f t="shared" si="1"/>
        <v>104.7</v>
      </c>
      <c r="H14" s="75">
        <f t="shared" si="2"/>
        <v>100</v>
      </c>
      <c r="I14" s="75">
        <f t="shared" si="4"/>
        <v>100</v>
      </c>
    </row>
    <row r="15" spans="1:9" ht="15.4" customHeight="1" x14ac:dyDescent="0.2">
      <c r="A15" s="55" t="s">
        <v>17</v>
      </c>
      <c r="B15" s="28">
        <f t="shared" ref="B15:F15" si="6">B16+B17</f>
        <v>89187674.400000006</v>
      </c>
      <c r="C15" s="28">
        <f t="shared" si="6"/>
        <v>83900000</v>
      </c>
      <c r="D15" s="28">
        <f t="shared" si="6"/>
        <v>95000000</v>
      </c>
      <c r="E15" s="28">
        <f t="shared" si="6"/>
        <v>95000000</v>
      </c>
      <c r="F15" s="28">
        <f t="shared" si="6"/>
        <v>95000000</v>
      </c>
      <c r="G15" s="76">
        <f t="shared" si="1"/>
        <v>113.2</v>
      </c>
      <c r="H15" s="76">
        <f t="shared" si="2"/>
        <v>100</v>
      </c>
      <c r="I15" s="76">
        <f>ROUND(F15/E15*100,1)</f>
        <v>100</v>
      </c>
    </row>
    <row r="16" spans="1:9" ht="15.4" customHeight="1" x14ac:dyDescent="0.2">
      <c r="A16" s="51" t="s">
        <v>15</v>
      </c>
      <c r="B16" s="22">
        <v>89187674.400000006</v>
      </c>
      <c r="C16" s="22">
        <v>83900000</v>
      </c>
      <c r="D16" s="22">
        <v>95000000</v>
      </c>
      <c r="E16" s="22">
        <v>95000000</v>
      </c>
      <c r="F16" s="22">
        <v>95000000</v>
      </c>
      <c r="G16" s="74">
        <f t="shared" si="1"/>
        <v>113.2</v>
      </c>
      <c r="H16" s="74">
        <f t="shared" si="2"/>
        <v>100</v>
      </c>
      <c r="I16" s="74">
        <f>ROUND(F16/E16*100,1)</f>
        <v>100</v>
      </c>
    </row>
    <row r="17" spans="1:9" ht="15.4" customHeight="1" x14ac:dyDescent="0.2">
      <c r="A17" s="52" t="s">
        <v>11</v>
      </c>
      <c r="B17" s="29">
        <v>0</v>
      </c>
      <c r="C17" s="29">
        <v>0</v>
      </c>
      <c r="D17" s="29">
        <v>0</v>
      </c>
      <c r="E17" s="29">
        <v>0</v>
      </c>
      <c r="F17" s="29">
        <v>0</v>
      </c>
      <c r="G17" s="75">
        <v>0</v>
      </c>
      <c r="H17" s="75">
        <v>0</v>
      </c>
      <c r="I17" s="75">
        <v>0</v>
      </c>
    </row>
    <row r="18" spans="1:9" ht="15.4" customHeight="1" x14ac:dyDescent="0.2">
      <c r="A18" s="54" t="s">
        <v>2</v>
      </c>
      <c r="B18" s="21">
        <f t="shared" ref="B18:F18" si="7">B19+B20</f>
        <v>663055218.2299999</v>
      </c>
      <c r="C18" s="21">
        <f t="shared" si="7"/>
        <v>751720120</v>
      </c>
      <c r="D18" s="21">
        <f t="shared" si="7"/>
        <v>652501120</v>
      </c>
      <c r="E18" s="21">
        <f t="shared" si="7"/>
        <v>852501120</v>
      </c>
      <c r="F18" s="21">
        <f t="shared" si="7"/>
        <v>852501120</v>
      </c>
      <c r="G18" s="76">
        <f t="shared" si="1"/>
        <v>86.8</v>
      </c>
      <c r="H18" s="76">
        <f>ROUND(E18/D18*100,1)</f>
        <v>130.69999999999999</v>
      </c>
      <c r="I18" s="76">
        <f t="shared" si="2"/>
        <v>100</v>
      </c>
    </row>
    <row r="19" spans="1:9" ht="15.4" customHeight="1" x14ac:dyDescent="0.2">
      <c r="A19" s="51" t="s">
        <v>15</v>
      </c>
      <c r="B19" s="22">
        <v>121704756.8</v>
      </c>
      <c r="C19" s="22">
        <v>154501120</v>
      </c>
      <c r="D19" s="22">
        <f>154501120-52220779</f>
        <v>102280341</v>
      </c>
      <c r="E19" s="22">
        <v>154501120</v>
      </c>
      <c r="F19" s="22">
        <v>154501120</v>
      </c>
      <c r="G19" s="74">
        <f t="shared" si="1"/>
        <v>66.2</v>
      </c>
      <c r="H19" s="74">
        <f t="shared" si="2"/>
        <v>151.1</v>
      </c>
      <c r="I19" s="74">
        <f t="shared" si="2"/>
        <v>100</v>
      </c>
    </row>
    <row r="20" spans="1:9" ht="15.4" customHeight="1" x14ac:dyDescent="0.2">
      <c r="A20" s="52" t="s">
        <v>11</v>
      </c>
      <c r="B20" s="30">
        <v>541350461.42999995</v>
      </c>
      <c r="C20" s="30">
        <v>597219000</v>
      </c>
      <c r="D20" s="30">
        <f>698000000-147779221</f>
        <v>550220779</v>
      </c>
      <c r="E20" s="30">
        <v>698000000</v>
      </c>
      <c r="F20" s="30">
        <v>698000000</v>
      </c>
      <c r="G20" s="75">
        <f t="shared" si="1"/>
        <v>92.1</v>
      </c>
      <c r="H20" s="75">
        <f t="shared" si="2"/>
        <v>126.9</v>
      </c>
      <c r="I20" s="75">
        <f t="shared" si="2"/>
        <v>100</v>
      </c>
    </row>
    <row r="21" spans="1:9" ht="15.4" customHeight="1" x14ac:dyDescent="0.2">
      <c r="A21" s="56" t="s">
        <v>20</v>
      </c>
      <c r="B21" s="28">
        <f t="shared" ref="B21:F21" si="8">B22+B23</f>
        <v>268634931.81</v>
      </c>
      <c r="C21" s="28">
        <f t="shared" si="8"/>
        <v>284779695</v>
      </c>
      <c r="D21" s="28">
        <f t="shared" si="8"/>
        <v>296154363</v>
      </c>
      <c r="E21" s="28">
        <f t="shared" si="8"/>
        <v>296154363</v>
      </c>
      <c r="F21" s="28">
        <f t="shared" si="8"/>
        <v>296154363</v>
      </c>
      <c r="G21" s="76">
        <f t="shared" si="1"/>
        <v>104</v>
      </c>
      <c r="H21" s="76">
        <f t="shared" si="2"/>
        <v>100</v>
      </c>
      <c r="I21" s="76">
        <f t="shared" si="2"/>
        <v>100</v>
      </c>
    </row>
    <row r="22" spans="1:9" ht="15.4" customHeight="1" x14ac:dyDescent="0.2">
      <c r="A22" s="51" t="s">
        <v>15</v>
      </c>
      <c r="B22" s="22">
        <v>268634931.81</v>
      </c>
      <c r="C22" s="22">
        <v>284779695</v>
      </c>
      <c r="D22" s="22">
        <v>296154363</v>
      </c>
      <c r="E22" s="22">
        <v>296154363</v>
      </c>
      <c r="F22" s="22">
        <v>296154363</v>
      </c>
      <c r="G22" s="74">
        <f t="shared" si="1"/>
        <v>104</v>
      </c>
      <c r="H22" s="74">
        <f t="shared" si="2"/>
        <v>100</v>
      </c>
      <c r="I22" s="74">
        <f>ROUND(F22/E22*100,1)</f>
        <v>100</v>
      </c>
    </row>
    <row r="23" spans="1:9" ht="15.4" customHeight="1" x14ac:dyDescent="0.2">
      <c r="A23" s="52" t="s">
        <v>11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</row>
    <row r="24" spans="1:9" ht="15.4" customHeight="1" x14ac:dyDescent="0.2">
      <c r="A24" s="54" t="s">
        <v>12</v>
      </c>
      <c r="B24" s="21">
        <f t="shared" ref="B24:F24" si="9">B25+B26</f>
        <v>4486949780.8500004</v>
      </c>
      <c r="C24" s="21">
        <f t="shared" si="9"/>
        <v>4380546000</v>
      </c>
      <c r="D24" s="21">
        <f t="shared" si="9"/>
        <v>4669819125</v>
      </c>
      <c r="E24" s="21">
        <f t="shared" si="9"/>
        <v>4669819125</v>
      </c>
      <c r="F24" s="21">
        <f t="shared" si="9"/>
        <v>4669819125</v>
      </c>
      <c r="G24" s="76">
        <f t="shared" si="1"/>
        <v>106.6</v>
      </c>
      <c r="H24" s="76">
        <f t="shared" si="2"/>
        <v>100</v>
      </c>
      <c r="I24" s="76">
        <f t="shared" si="2"/>
        <v>100</v>
      </c>
    </row>
    <row r="25" spans="1:9" ht="15.4" customHeight="1" x14ac:dyDescent="0.2">
      <c r="A25" s="51" t="s">
        <v>15</v>
      </c>
      <c r="B25" s="22">
        <v>132204295.92</v>
      </c>
      <c r="C25" s="22">
        <v>119783000</v>
      </c>
      <c r="D25" s="22">
        <v>123890739</v>
      </c>
      <c r="E25" s="22">
        <v>123890739</v>
      </c>
      <c r="F25" s="22">
        <v>123890739</v>
      </c>
      <c r="G25" s="74">
        <f t="shared" si="1"/>
        <v>103.4</v>
      </c>
      <c r="H25" s="74">
        <f t="shared" si="2"/>
        <v>100</v>
      </c>
      <c r="I25" s="74">
        <f t="shared" si="2"/>
        <v>100</v>
      </c>
    </row>
    <row r="26" spans="1:9" ht="15.4" customHeight="1" x14ac:dyDescent="0.2">
      <c r="A26" s="52" t="s">
        <v>11</v>
      </c>
      <c r="B26" s="30">
        <v>4354745484.9300003</v>
      </c>
      <c r="C26" s="30">
        <v>4260763000</v>
      </c>
      <c r="D26" s="24">
        <v>4545928386</v>
      </c>
      <c r="E26" s="24">
        <v>4545928386</v>
      </c>
      <c r="F26" s="24">
        <v>4545928386</v>
      </c>
      <c r="G26" s="75">
        <f t="shared" si="1"/>
        <v>106.7</v>
      </c>
      <c r="H26" s="75">
        <f t="shared" si="2"/>
        <v>100</v>
      </c>
      <c r="I26" s="75">
        <f t="shared" si="2"/>
        <v>100</v>
      </c>
    </row>
    <row r="27" spans="1:9" s="3" customFormat="1" ht="15.4" customHeight="1" x14ac:dyDescent="0.2">
      <c r="A27" s="56" t="s">
        <v>3</v>
      </c>
      <c r="B27" s="21">
        <f t="shared" ref="B27:D27" si="10">B28+B31</f>
        <v>5029693596.7399998</v>
      </c>
      <c r="C27" s="21">
        <f t="shared" si="10"/>
        <v>5410061058</v>
      </c>
      <c r="D27" s="71">
        <f t="shared" si="10"/>
        <v>5948946334</v>
      </c>
      <c r="E27" s="43"/>
      <c r="F27" s="43"/>
      <c r="G27" s="76">
        <f t="shared" si="1"/>
        <v>110</v>
      </c>
      <c r="H27" s="80"/>
      <c r="I27" s="80"/>
    </row>
    <row r="28" spans="1:9" s="3" customFormat="1" ht="15.4" customHeight="1" x14ac:dyDescent="0.2">
      <c r="A28" s="57" t="s">
        <v>16</v>
      </c>
      <c r="B28" s="20">
        <f t="shared" ref="B28:F28" si="11">B29+B30</f>
        <v>1751348736.72</v>
      </c>
      <c r="C28" s="20">
        <f t="shared" si="11"/>
        <v>1410061058</v>
      </c>
      <c r="D28" s="20">
        <f t="shared" si="11"/>
        <v>1448946334</v>
      </c>
      <c r="E28" s="21">
        <f t="shared" si="11"/>
        <v>1448946334</v>
      </c>
      <c r="F28" s="21">
        <f t="shared" si="11"/>
        <v>1448946334</v>
      </c>
      <c r="G28" s="74">
        <f t="shared" si="1"/>
        <v>102.8</v>
      </c>
      <c r="H28" s="77">
        <f t="shared" si="2"/>
        <v>100</v>
      </c>
      <c r="I28" s="77">
        <f t="shared" si="2"/>
        <v>100</v>
      </c>
    </row>
    <row r="29" spans="1:9" s="3" customFormat="1" ht="15.4" customHeight="1" x14ac:dyDescent="0.2">
      <c r="A29" s="51" t="s">
        <v>15</v>
      </c>
      <c r="B29" s="22">
        <v>476443928</v>
      </c>
      <c r="C29" s="22">
        <v>547811058</v>
      </c>
      <c r="D29" s="22">
        <v>546732442</v>
      </c>
      <c r="E29" s="22">
        <v>546732442</v>
      </c>
      <c r="F29" s="22">
        <v>546732442</v>
      </c>
      <c r="G29" s="74">
        <f t="shared" si="1"/>
        <v>99.8</v>
      </c>
      <c r="H29" s="74">
        <f t="shared" si="2"/>
        <v>100</v>
      </c>
      <c r="I29" s="74">
        <f t="shared" si="2"/>
        <v>100</v>
      </c>
    </row>
    <row r="30" spans="1:9" s="3" customFormat="1" ht="15.4" customHeight="1" x14ac:dyDescent="0.2">
      <c r="A30" s="51" t="s">
        <v>11</v>
      </c>
      <c r="B30" s="22">
        <v>1274904808.72</v>
      </c>
      <c r="C30" s="22">
        <f>1252250000-390000000</f>
        <v>862250000</v>
      </c>
      <c r="D30" s="22">
        <v>902213892</v>
      </c>
      <c r="E30" s="22">
        <v>902213892</v>
      </c>
      <c r="F30" s="22">
        <v>902213892</v>
      </c>
      <c r="G30" s="74">
        <f t="shared" si="1"/>
        <v>104.6</v>
      </c>
      <c r="H30" s="74">
        <f t="shared" si="2"/>
        <v>100</v>
      </c>
      <c r="I30" s="74">
        <f t="shared" si="2"/>
        <v>100</v>
      </c>
    </row>
    <row r="31" spans="1:9" s="3" customFormat="1" ht="15.4" customHeight="1" x14ac:dyDescent="0.2">
      <c r="A31" s="58" t="s">
        <v>21</v>
      </c>
      <c r="B31" s="25">
        <v>3278344860.02</v>
      </c>
      <c r="C31" s="25">
        <v>4000000000</v>
      </c>
      <c r="D31" s="25">
        <v>4500000000</v>
      </c>
      <c r="E31" s="44"/>
      <c r="F31" s="44"/>
      <c r="G31" s="75">
        <f t="shared" si="1"/>
        <v>112.5</v>
      </c>
      <c r="H31" s="79"/>
      <c r="I31" s="79"/>
    </row>
    <row r="32" spans="1:9" s="3" customFormat="1" ht="15.4" customHeight="1" x14ac:dyDescent="0.2">
      <c r="A32" s="59" t="s">
        <v>19</v>
      </c>
      <c r="B32" s="28">
        <f t="shared" ref="B32:F32" si="12">B33+B34</f>
        <v>55002500</v>
      </c>
      <c r="C32" s="28">
        <f t="shared" si="12"/>
        <v>93906600</v>
      </c>
      <c r="D32" s="35">
        <f t="shared" si="12"/>
        <v>97662864</v>
      </c>
      <c r="E32" s="35">
        <f t="shared" si="12"/>
        <v>97662864</v>
      </c>
      <c r="F32" s="35">
        <f t="shared" si="12"/>
        <v>97662864</v>
      </c>
      <c r="G32" s="76">
        <f t="shared" si="1"/>
        <v>104</v>
      </c>
      <c r="H32" s="76">
        <f t="shared" si="2"/>
        <v>100</v>
      </c>
      <c r="I32" s="76">
        <f t="shared" si="2"/>
        <v>100</v>
      </c>
    </row>
    <row r="33" spans="1:9" s="3" customFormat="1" ht="15.4" customHeight="1" x14ac:dyDescent="0.2">
      <c r="A33" s="51" t="s">
        <v>15</v>
      </c>
      <c r="B33" s="22">
        <v>55002500</v>
      </c>
      <c r="C33" s="22">
        <v>93906600</v>
      </c>
      <c r="D33" s="22">
        <v>97662864</v>
      </c>
      <c r="E33" s="22">
        <v>97662864</v>
      </c>
      <c r="F33" s="22">
        <v>97662864</v>
      </c>
      <c r="G33" s="74">
        <f t="shared" si="1"/>
        <v>104</v>
      </c>
      <c r="H33" s="74">
        <f t="shared" si="2"/>
        <v>100</v>
      </c>
      <c r="I33" s="74">
        <f t="shared" si="2"/>
        <v>100</v>
      </c>
    </row>
    <row r="34" spans="1:9" s="3" customFormat="1" ht="15.4" customHeight="1" x14ac:dyDescent="0.2">
      <c r="A34" s="52" t="s">
        <v>11</v>
      </c>
      <c r="B34" s="29">
        <v>0</v>
      </c>
      <c r="C34" s="29">
        <v>0</v>
      </c>
      <c r="D34" s="29">
        <v>0</v>
      </c>
      <c r="E34" s="29">
        <v>0</v>
      </c>
      <c r="F34" s="29"/>
      <c r="G34" s="75">
        <v>0</v>
      </c>
      <c r="H34" s="75">
        <v>0</v>
      </c>
      <c r="I34" s="75">
        <v>0</v>
      </c>
    </row>
    <row r="35" spans="1:9" s="3" customFormat="1" ht="15.4" customHeight="1" x14ac:dyDescent="0.2">
      <c r="A35" s="54" t="s">
        <v>4</v>
      </c>
      <c r="B35" s="21">
        <f t="shared" ref="B35:F35" si="13">B36+B37</f>
        <v>1006586452.6800001</v>
      </c>
      <c r="C35" s="21">
        <f t="shared" si="13"/>
        <v>1167989000</v>
      </c>
      <c r="D35" s="21">
        <f t="shared" si="13"/>
        <v>1190491760</v>
      </c>
      <c r="E35" s="21">
        <f t="shared" si="13"/>
        <v>1190491760</v>
      </c>
      <c r="F35" s="21">
        <f t="shared" si="13"/>
        <v>1190491760</v>
      </c>
      <c r="G35" s="76">
        <f t="shared" si="1"/>
        <v>101.9</v>
      </c>
      <c r="H35" s="76">
        <f t="shared" si="2"/>
        <v>100</v>
      </c>
      <c r="I35" s="76">
        <f t="shared" si="2"/>
        <v>100</v>
      </c>
    </row>
    <row r="36" spans="1:9" s="3" customFormat="1" ht="15.4" customHeight="1" x14ac:dyDescent="0.2">
      <c r="A36" s="51" t="s">
        <v>15</v>
      </c>
      <c r="B36" s="22">
        <v>516480052.68000001</v>
      </c>
      <c r="C36" s="22">
        <v>567989000</v>
      </c>
      <c r="D36" s="22">
        <v>590491760</v>
      </c>
      <c r="E36" s="22">
        <v>590491760</v>
      </c>
      <c r="F36" s="22">
        <v>590491760</v>
      </c>
      <c r="G36" s="74">
        <f t="shared" si="1"/>
        <v>104</v>
      </c>
      <c r="H36" s="74">
        <f t="shared" si="2"/>
        <v>100</v>
      </c>
      <c r="I36" s="74">
        <f t="shared" si="2"/>
        <v>100</v>
      </c>
    </row>
    <row r="37" spans="1:9" s="3" customFormat="1" ht="15.4" customHeight="1" x14ac:dyDescent="0.2">
      <c r="A37" s="52" t="s">
        <v>11</v>
      </c>
      <c r="B37" s="29">
        <v>490106400</v>
      </c>
      <c r="C37" s="29">
        <v>600000000</v>
      </c>
      <c r="D37" s="29">
        <v>600000000</v>
      </c>
      <c r="E37" s="29">
        <v>600000000</v>
      </c>
      <c r="F37" s="29">
        <v>600000000</v>
      </c>
      <c r="G37" s="75">
        <f t="shared" si="1"/>
        <v>100</v>
      </c>
      <c r="H37" s="75">
        <f t="shared" si="2"/>
        <v>100</v>
      </c>
      <c r="I37" s="75">
        <f t="shared" si="2"/>
        <v>100</v>
      </c>
    </row>
    <row r="38" spans="1:9" s="3" customFormat="1" ht="24.6" customHeight="1" x14ac:dyDescent="0.2">
      <c r="A38" s="56" t="s">
        <v>5</v>
      </c>
      <c r="B38" s="21">
        <f t="shared" ref="B38:D38" si="14">B39+B42</f>
        <v>21204736191.470001</v>
      </c>
      <c r="C38" s="21">
        <f t="shared" si="14"/>
        <v>20604634851</v>
      </c>
      <c r="D38" s="21">
        <f t="shared" si="14"/>
        <v>19755370901</v>
      </c>
      <c r="E38" s="72"/>
      <c r="F38" s="43"/>
      <c r="G38" s="76">
        <f t="shared" si="1"/>
        <v>95.9</v>
      </c>
      <c r="H38" s="80"/>
      <c r="I38" s="80"/>
    </row>
    <row r="39" spans="1:9" s="3" customFormat="1" ht="15.4" customHeight="1" x14ac:dyDescent="0.2">
      <c r="A39" s="57" t="s">
        <v>16</v>
      </c>
      <c r="B39" s="20">
        <f t="shared" ref="B39:F39" si="15">B40+B41</f>
        <v>15136039381.32</v>
      </c>
      <c r="C39" s="20">
        <f t="shared" si="15"/>
        <v>14598384851</v>
      </c>
      <c r="D39" s="20">
        <f t="shared" si="15"/>
        <v>15745870901</v>
      </c>
      <c r="E39" s="21">
        <f t="shared" si="15"/>
        <v>15395870901</v>
      </c>
      <c r="F39" s="21">
        <f t="shared" si="15"/>
        <v>15395870901</v>
      </c>
      <c r="G39" s="74">
        <f t="shared" si="1"/>
        <v>107.9</v>
      </c>
      <c r="H39" s="77">
        <f t="shared" si="2"/>
        <v>97.8</v>
      </c>
      <c r="I39" s="77">
        <f t="shared" si="2"/>
        <v>100</v>
      </c>
    </row>
    <row r="40" spans="1:9" s="3" customFormat="1" ht="15.4" customHeight="1" x14ac:dyDescent="0.2">
      <c r="A40" s="51" t="s">
        <v>15</v>
      </c>
      <c r="B40" s="22">
        <v>10296664148.43</v>
      </c>
      <c r="C40" s="22">
        <v>10369741604</v>
      </c>
      <c r="D40" s="22">
        <f>11213093232-1264331-450000000+800000000</f>
        <v>11561828901</v>
      </c>
      <c r="E40" s="22">
        <f>11213093232-1264331</f>
        <v>11211828901</v>
      </c>
      <c r="F40" s="22">
        <f>11213093232-1264331</f>
        <v>11211828901</v>
      </c>
      <c r="G40" s="74">
        <f t="shared" si="1"/>
        <v>111.5</v>
      </c>
      <c r="H40" s="74">
        <f t="shared" si="2"/>
        <v>97</v>
      </c>
      <c r="I40" s="74">
        <f t="shared" si="2"/>
        <v>100</v>
      </c>
    </row>
    <row r="41" spans="1:9" s="3" customFormat="1" ht="15.4" customHeight="1" x14ac:dyDescent="0.2">
      <c r="A41" s="51" t="s">
        <v>11</v>
      </c>
      <c r="B41" s="22">
        <v>4839375232.8900003</v>
      </c>
      <c r="C41" s="22">
        <v>4228643247</v>
      </c>
      <c r="D41" s="22">
        <v>4184042000</v>
      </c>
      <c r="E41" s="22">
        <v>4184042000</v>
      </c>
      <c r="F41" s="22">
        <v>4184042000</v>
      </c>
      <c r="G41" s="74">
        <f t="shared" si="1"/>
        <v>98.9</v>
      </c>
      <c r="H41" s="74">
        <f t="shared" si="2"/>
        <v>100</v>
      </c>
      <c r="I41" s="74">
        <f t="shared" si="2"/>
        <v>100</v>
      </c>
    </row>
    <row r="42" spans="1:9" s="3" customFormat="1" ht="15.4" customHeight="1" x14ac:dyDescent="0.2">
      <c r="A42" s="58" t="s">
        <v>21</v>
      </c>
      <c r="B42" s="25">
        <v>6068696810.1499996</v>
      </c>
      <c r="C42" s="25">
        <v>6006250000</v>
      </c>
      <c r="D42" s="25">
        <v>4009500000</v>
      </c>
      <c r="E42" s="44"/>
      <c r="F42" s="44"/>
      <c r="G42" s="75">
        <f t="shared" si="1"/>
        <v>66.8</v>
      </c>
      <c r="H42" s="79"/>
      <c r="I42" s="79"/>
    </row>
    <row r="43" spans="1:9" s="3" customFormat="1" ht="15.4" customHeight="1" x14ac:dyDescent="0.2">
      <c r="A43" s="54" t="s">
        <v>6</v>
      </c>
      <c r="B43" s="36">
        <f t="shared" ref="B43:F43" si="16">B44+B45</f>
        <v>628409749</v>
      </c>
      <c r="C43" s="36">
        <f t="shared" si="16"/>
        <v>526431160</v>
      </c>
      <c r="D43" s="36">
        <f t="shared" si="16"/>
        <v>511240978</v>
      </c>
      <c r="E43" s="36">
        <f t="shared" si="16"/>
        <v>511240978</v>
      </c>
      <c r="F43" s="36">
        <f t="shared" si="16"/>
        <v>511240978</v>
      </c>
      <c r="G43" s="76">
        <f t="shared" si="1"/>
        <v>97.1</v>
      </c>
      <c r="H43" s="76">
        <f t="shared" si="2"/>
        <v>100</v>
      </c>
      <c r="I43" s="76">
        <f t="shared" si="2"/>
        <v>100</v>
      </c>
    </row>
    <row r="44" spans="1:9" s="3" customFormat="1" ht="15.4" customHeight="1" x14ac:dyDescent="0.2">
      <c r="A44" s="51" t="s">
        <v>15</v>
      </c>
      <c r="B44" s="22">
        <v>96040749</v>
      </c>
      <c r="C44" s="22">
        <v>134431160</v>
      </c>
      <c r="D44" s="22">
        <f>168431160-1955182</f>
        <v>166475978</v>
      </c>
      <c r="E44" s="22">
        <f>168431160-1182</f>
        <v>168429978</v>
      </c>
      <c r="F44" s="22">
        <f>168431160-182</f>
        <v>168430978</v>
      </c>
      <c r="G44" s="74">
        <f t="shared" si="1"/>
        <v>123.8</v>
      </c>
      <c r="H44" s="74">
        <f t="shared" si="2"/>
        <v>101.2</v>
      </c>
      <c r="I44" s="74">
        <f t="shared" si="2"/>
        <v>100</v>
      </c>
    </row>
    <row r="45" spans="1:9" s="3" customFormat="1" ht="15.4" customHeight="1" x14ac:dyDescent="0.2">
      <c r="A45" s="51" t="s">
        <v>11</v>
      </c>
      <c r="B45" s="29">
        <v>532369000</v>
      </c>
      <c r="C45" s="29">
        <v>392000000</v>
      </c>
      <c r="D45" s="29">
        <f>345000000-235000</f>
        <v>344765000</v>
      </c>
      <c r="E45" s="29">
        <f>345000000-2189000</f>
        <v>342811000</v>
      </c>
      <c r="F45" s="29">
        <f>345000000-2190000</f>
        <v>342810000</v>
      </c>
      <c r="G45" s="75">
        <f t="shared" si="1"/>
        <v>88</v>
      </c>
      <c r="H45" s="75">
        <f t="shared" si="2"/>
        <v>99.4</v>
      </c>
      <c r="I45" s="75">
        <f t="shared" si="2"/>
        <v>100</v>
      </c>
    </row>
    <row r="46" spans="1:9" s="3" customFormat="1" ht="15.4" customHeight="1" x14ac:dyDescent="0.2">
      <c r="A46" s="60" t="s">
        <v>7</v>
      </c>
      <c r="B46" s="36">
        <f t="shared" ref="B46:F46" si="17">B47+B48</f>
        <v>1637340299.2</v>
      </c>
      <c r="C46" s="36">
        <f t="shared" si="17"/>
        <v>1795961518</v>
      </c>
      <c r="D46" s="36">
        <f t="shared" si="17"/>
        <v>1825748318</v>
      </c>
      <c r="E46" s="36">
        <f t="shared" si="17"/>
        <v>1825567739</v>
      </c>
      <c r="F46" s="36">
        <f t="shared" si="17"/>
        <v>1825567739</v>
      </c>
      <c r="G46" s="76">
        <f t="shared" si="1"/>
        <v>101.7</v>
      </c>
      <c r="H46" s="76">
        <f t="shared" si="2"/>
        <v>100</v>
      </c>
      <c r="I46" s="76">
        <f t="shared" si="2"/>
        <v>100</v>
      </c>
    </row>
    <row r="47" spans="1:9" s="3" customFormat="1" ht="15.4" customHeight="1" x14ac:dyDescent="0.2">
      <c r="A47" s="51" t="s">
        <v>15</v>
      </c>
      <c r="B47" s="22">
        <v>703433982.20000005</v>
      </c>
      <c r="C47" s="22">
        <v>753339852</v>
      </c>
      <c r="D47" s="22">
        <v>783126652</v>
      </c>
      <c r="E47" s="22">
        <f>783126652-180579</f>
        <v>782946073</v>
      </c>
      <c r="F47" s="22">
        <f>783126652-180579</f>
        <v>782946073</v>
      </c>
      <c r="G47" s="74">
        <f t="shared" si="1"/>
        <v>104</v>
      </c>
      <c r="H47" s="74">
        <f t="shared" si="2"/>
        <v>100</v>
      </c>
      <c r="I47" s="74">
        <f t="shared" si="2"/>
        <v>100</v>
      </c>
    </row>
    <row r="48" spans="1:9" s="3" customFormat="1" ht="15.4" customHeight="1" x14ac:dyDescent="0.2">
      <c r="A48" s="51" t="s">
        <v>11</v>
      </c>
      <c r="B48" s="29">
        <v>933906317</v>
      </c>
      <c r="C48" s="29">
        <v>1042621666</v>
      </c>
      <c r="D48" s="29">
        <v>1042621666</v>
      </c>
      <c r="E48" s="29">
        <v>1042621666</v>
      </c>
      <c r="F48" s="29">
        <v>1042621666</v>
      </c>
      <c r="G48" s="75">
        <f t="shared" si="1"/>
        <v>100</v>
      </c>
      <c r="H48" s="75">
        <f t="shared" si="2"/>
        <v>100</v>
      </c>
      <c r="I48" s="75">
        <f t="shared" si="2"/>
        <v>100</v>
      </c>
    </row>
    <row r="49" spans="1:9" s="3" customFormat="1" ht="15.4" customHeight="1" x14ac:dyDescent="0.2">
      <c r="A49" s="60" t="s">
        <v>9</v>
      </c>
      <c r="B49" s="35">
        <f t="shared" ref="B49" si="18">B50+B51</f>
        <v>6112531.5499999998</v>
      </c>
      <c r="C49" s="35">
        <v>0</v>
      </c>
      <c r="D49" s="35">
        <v>0</v>
      </c>
      <c r="E49" s="35">
        <v>0</v>
      </c>
      <c r="F49" s="35">
        <v>0</v>
      </c>
      <c r="G49" s="77">
        <v>0</v>
      </c>
      <c r="H49" s="77">
        <v>0</v>
      </c>
      <c r="I49" s="77">
        <v>0</v>
      </c>
    </row>
    <row r="50" spans="1:9" s="3" customFormat="1" ht="15.4" customHeight="1" x14ac:dyDescent="0.2">
      <c r="A50" s="51" t="s">
        <v>15</v>
      </c>
      <c r="B50" s="22">
        <v>6026977.5499999998</v>
      </c>
      <c r="C50" s="22">
        <v>0</v>
      </c>
      <c r="D50" s="22">
        <v>0</v>
      </c>
      <c r="E50" s="22">
        <v>0</v>
      </c>
      <c r="F50" s="22">
        <v>0</v>
      </c>
      <c r="G50" s="74">
        <v>0</v>
      </c>
      <c r="H50" s="74">
        <v>0</v>
      </c>
      <c r="I50" s="74">
        <v>0</v>
      </c>
    </row>
    <row r="51" spans="1:9" s="3" customFormat="1" ht="15.4" customHeight="1" x14ac:dyDescent="0.2">
      <c r="A51" s="52" t="s">
        <v>11</v>
      </c>
      <c r="B51" s="29">
        <v>85554</v>
      </c>
      <c r="C51" s="29">
        <v>0</v>
      </c>
      <c r="D51" s="29">
        <v>0</v>
      </c>
      <c r="E51" s="29">
        <v>0</v>
      </c>
      <c r="F51" s="29">
        <v>0</v>
      </c>
      <c r="G51" s="74">
        <v>0</v>
      </c>
      <c r="H51" s="74">
        <v>0</v>
      </c>
      <c r="I51" s="74">
        <v>0</v>
      </c>
    </row>
    <row r="52" spans="1:9" s="3" customFormat="1" ht="15.4" customHeight="1" x14ac:dyDescent="0.2">
      <c r="A52" s="61" t="s">
        <v>22</v>
      </c>
      <c r="B52" s="35">
        <f>B54+B53</f>
        <v>9930257.3800000008</v>
      </c>
      <c r="C52" s="35">
        <v>0</v>
      </c>
      <c r="D52" s="35">
        <v>0</v>
      </c>
      <c r="E52" s="35">
        <v>0</v>
      </c>
      <c r="F52" s="35">
        <v>0</v>
      </c>
      <c r="G52" s="76">
        <v>0</v>
      </c>
      <c r="H52" s="76">
        <v>0</v>
      </c>
      <c r="I52" s="76">
        <v>0</v>
      </c>
    </row>
    <row r="53" spans="1:9" s="3" customFormat="1" ht="15.4" customHeight="1" x14ac:dyDescent="0.2">
      <c r="A53" s="62" t="s">
        <v>15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74">
        <v>0</v>
      </c>
      <c r="H53" s="74">
        <v>0</v>
      </c>
      <c r="I53" s="74">
        <v>0</v>
      </c>
    </row>
    <row r="54" spans="1:9" s="3" customFormat="1" ht="15.4" customHeight="1" x14ac:dyDescent="0.2">
      <c r="A54" s="63" t="s">
        <v>11</v>
      </c>
      <c r="B54" s="29">
        <v>9930257.3800000008</v>
      </c>
      <c r="C54" s="29">
        <v>0</v>
      </c>
      <c r="D54" s="29">
        <v>0</v>
      </c>
      <c r="E54" s="29">
        <v>0</v>
      </c>
      <c r="F54" s="29">
        <v>0</v>
      </c>
      <c r="G54" s="75">
        <v>0</v>
      </c>
      <c r="H54" s="75">
        <v>0</v>
      </c>
      <c r="I54" s="75">
        <v>0</v>
      </c>
    </row>
    <row r="55" spans="1:9" s="3" customFormat="1" ht="15.4" customHeight="1" x14ac:dyDescent="0.2">
      <c r="A55" s="54" t="s">
        <v>10</v>
      </c>
      <c r="B55" s="32">
        <f t="shared" ref="B55:C55" si="19">B56+B59</f>
        <v>6668607221.1499996</v>
      </c>
      <c r="C55" s="32">
        <f t="shared" si="19"/>
        <v>6789651580</v>
      </c>
      <c r="D55" s="34"/>
      <c r="E55" s="34"/>
      <c r="F55" s="34"/>
      <c r="G55" s="81">
        <f t="shared" si="1"/>
        <v>0</v>
      </c>
      <c r="H55" s="81">
        <v>0</v>
      </c>
      <c r="I55" s="81">
        <v>0</v>
      </c>
    </row>
    <row r="56" spans="1:9" s="3" customFormat="1" ht="15.4" customHeight="1" x14ac:dyDescent="0.2">
      <c r="A56" s="57" t="s">
        <v>16</v>
      </c>
      <c r="B56" s="20">
        <f t="shared" ref="B56:F56" si="20">B57+B58</f>
        <v>6667259771.1499996</v>
      </c>
      <c r="C56" s="21">
        <f t="shared" si="20"/>
        <v>6789441630</v>
      </c>
      <c r="D56" s="21">
        <f t="shared" si="20"/>
        <v>6997901581</v>
      </c>
      <c r="E56" s="21">
        <f t="shared" si="20"/>
        <v>6997901581</v>
      </c>
      <c r="F56" s="21">
        <f t="shared" si="20"/>
        <v>6997901581</v>
      </c>
      <c r="G56" s="77">
        <f t="shared" si="1"/>
        <v>103.1</v>
      </c>
      <c r="H56" s="77">
        <f t="shared" si="2"/>
        <v>100</v>
      </c>
      <c r="I56" s="77">
        <f t="shared" si="2"/>
        <v>100</v>
      </c>
    </row>
    <row r="57" spans="1:9" s="3" customFormat="1" ht="15.4" customHeight="1" x14ac:dyDescent="0.2">
      <c r="A57" s="51" t="s">
        <v>15</v>
      </c>
      <c r="B57" s="22">
        <v>6667259771.1499996</v>
      </c>
      <c r="C57" s="22">
        <f>6769441630+20000000</f>
        <v>6789441630</v>
      </c>
      <c r="D57" s="22">
        <f>7002087138-4185557</f>
        <v>6997901581</v>
      </c>
      <c r="E57" s="22">
        <f>7002087138-4185557</f>
        <v>6997901581</v>
      </c>
      <c r="F57" s="22">
        <f>7002087138-4185557</f>
        <v>6997901581</v>
      </c>
      <c r="G57" s="74">
        <f t="shared" si="1"/>
        <v>103.1</v>
      </c>
      <c r="H57" s="74">
        <f t="shared" si="2"/>
        <v>100</v>
      </c>
      <c r="I57" s="74">
        <f t="shared" si="2"/>
        <v>100</v>
      </c>
    </row>
    <row r="58" spans="1:9" s="3" customFormat="1" ht="15.4" customHeight="1" x14ac:dyDescent="0.2">
      <c r="A58" s="51" t="s">
        <v>11</v>
      </c>
      <c r="B58" s="22">
        <v>0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</row>
    <row r="59" spans="1:9" s="3" customFormat="1" ht="15.4" customHeight="1" x14ac:dyDescent="0.2">
      <c r="A59" s="58" t="s">
        <v>21</v>
      </c>
      <c r="B59" s="25">
        <v>1347450</v>
      </c>
      <c r="C59" s="25">
        <v>209950</v>
      </c>
      <c r="D59" s="26"/>
      <c r="E59" s="26"/>
      <c r="F59" s="26"/>
      <c r="G59" s="75">
        <f t="shared" si="1"/>
        <v>0</v>
      </c>
      <c r="H59" s="75">
        <v>0</v>
      </c>
      <c r="I59" s="75">
        <v>0</v>
      </c>
    </row>
    <row r="60" spans="1:9" s="3" customFormat="1" ht="15.4" customHeight="1" x14ac:dyDescent="0.2">
      <c r="A60" s="56" t="s">
        <v>14</v>
      </c>
      <c r="B60" s="33">
        <f t="shared" ref="B60:D60" si="21">B61+B64</f>
        <v>5079490670.6399994</v>
      </c>
      <c r="C60" s="33">
        <f t="shared" si="21"/>
        <v>5316456032</v>
      </c>
      <c r="D60" s="33">
        <f t="shared" si="21"/>
        <v>5664987717</v>
      </c>
      <c r="E60" s="37"/>
      <c r="F60" s="37"/>
      <c r="G60" s="76">
        <f t="shared" si="1"/>
        <v>106.6</v>
      </c>
      <c r="H60" s="80"/>
      <c r="I60" s="80"/>
    </row>
    <row r="61" spans="1:9" s="3" customFormat="1" ht="15.4" customHeight="1" x14ac:dyDescent="0.2">
      <c r="A61" s="57" t="s">
        <v>16</v>
      </c>
      <c r="B61" s="20">
        <f t="shared" ref="B61:F61" si="22">B62+B63</f>
        <v>5050391619.7699995</v>
      </c>
      <c r="C61" s="20">
        <f t="shared" si="22"/>
        <v>5072358600</v>
      </c>
      <c r="D61" s="20">
        <f t="shared" si="22"/>
        <v>4997015103</v>
      </c>
      <c r="E61" s="21">
        <f t="shared" si="22"/>
        <v>5397015103</v>
      </c>
      <c r="F61" s="21">
        <f t="shared" si="22"/>
        <v>5397015103</v>
      </c>
      <c r="G61" s="74">
        <f t="shared" si="1"/>
        <v>98.5</v>
      </c>
      <c r="H61" s="77">
        <f t="shared" si="2"/>
        <v>108</v>
      </c>
      <c r="I61" s="77">
        <f t="shared" si="2"/>
        <v>100</v>
      </c>
    </row>
    <row r="62" spans="1:9" s="3" customFormat="1" ht="15.4" customHeight="1" x14ac:dyDescent="0.2">
      <c r="A62" s="51" t="s">
        <v>15</v>
      </c>
      <c r="B62" s="22">
        <v>184575267.87</v>
      </c>
      <c r="C62" s="22">
        <v>218445000</v>
      </c>
      <c r="D62" s="22">
        <f>228445000-11667112</f>
        <v>216777888</v>
      </c>
      <c r="E62" s="22">
        <f>228445000-11667112</f>
        <v>216777888</v>
      </c>
      <c r="F62" s="22">
        <f>228445000-11667112</f>
        <v>216777888</v>
      </c>
      <c r="G62" s="74">
        <f t="shared" si="1"/>
        <v>99.2</v>
      </c>
      <c r="H62" s="74">
        <f t="shared" si="2"/>
        <v>100</v>
      </c>
      <c r="I62" s="74">
        <f t="shared" si="2"/>
        <v>100</v>
      </c>
    </row>
    <row r="63" spans="1:9" s="3" customFormat="1" ht="15.4" customHeight="1" x14ac:dyDescent="0.2">
      <c r="A63" s="51" t="s">
        <v>11</v>
      </c>
      <c r="B63" s="24">
        <v>4865816351.8999996</v>
      </c>
      <c r="C63" s="22">
        <f>4483913600-20000000+390000000</f>
        <v>4853913600</v>
      </c>
      <c r="D63" s="22">
        <f>5180237215-400000000</f>
        <v>4780237215</v>
      </c>
      <c r="E63" s="22">
        <v>5180237215</v>
      </c>
      <c r="F63" s="22">
        <v>5180237215</v>
      </c>
      <c r="G63" s="74">
        <f t="shared" si="1"/>
        <v>98.5</v>
      </c>
      <c r="H63" s="74">
        <f t="shared" si="2"/>
        <v>108.4</v>
      </c>
      <c r="I63" s="74">
        <f t="shared" si="2"/>
        <v>100</v>
      </c>
    </row>
    <row r="64" spans="1:9" s="3" customFormat="1" ht="15.4" customHeight="1" thickBot="1" x14ac:dyDescent="0.25">
      <c r="A64" s="64" t="s">
        <v>21</v>
      </c>
      <c r="B64" s="42">
        <v>29099050.870000001</v>
      </c>
      <c r="C64" s="42">
        <v>244097432</v>
      </c>
      <c r="D64" s="42">
        <v>667972614</v>
      </c>
      <c r="E64" s="38"/>
      <c r="F64" s="38"/>
      <c r="G64" s="75">
        <f t="shared" si="1"/>
        <v>273.60000000000002</v>
      </c>
      <c r="H64" s="79"/>
      <c r="I64" s="79"/>
    </row>
    <row r="65" spans="1:9" s="3" customFormat="1" ht="15.4" customHeight="1" x14ac:dyDescent="0.2">
      <c r="A65" s="65" t="s">
        <v>8</v>
      </c>
      <c r="B65" s="39">
        <f>B66+B69</f>
        <v>47475893148.670006</v>
      </c>
      <c r="C65" s="39">
        <f>C66+C69</f>
        <v>47718610586</v>
      </c>
      <c r="D65" s="39">
        <f>D66+D69</f>
        <v>48251546433</v>
      </c>
      <c r="E65" s="68"/>
      <c r="F65" s="40"/>
      <c r="G65" s="76">
        <f t="shared" si="1"/>
        <v>101.1</v>
      </c>
      <c r="H65" s="80"/>
      <c r="I65" s="80"/>
    </row>
    <row r="66" spans="1:9" s="3" customFormat="1" ht="15.4" customHeight="1" x14ac:dyDescent="0.2">
      <c r="A66" s="57" t="s">
        <v>16</v>
      </c>
      <c r="B66" s="40">
        <f t="shared" ref="B66:F66" si="23">B67+B68</f>
        <v>38098404977.630005</v>
      </c>
      <c r="C66" s="27">
        <f t="shared" si="23"/>
        <v>37468053204</v>
      </c>
      <c r="D66" s="27">
        <f t="shared" si="23"/>
        <v>39074073819</v>
      </c>
      <c r="E66" s="27">
        <f t="shared" si="23"/>
        <v>39323893240</v>
      </c>
      <c r="F66" s="27">
        <f t="shared" si="23"/>
        <v>39335793243</v>
      </c>
      <c r="G66" s="74">
        <f t="shared" si="1"/>
        <v>104.3</v>
      </c>
      <c r="H66" s="77">
        <f t="shared" si="2"/>
        <v>100.6</v>
      </c>
      <c r="I66" s="77">
        <f t="shared" si="2"/>
        <v>100</v>
      </c>
    </row>
    <row r="67" spans="1:9" s="3" customFormat="1" ht="15.4" customHeight="1" x14ac:dyDescent="0.2">
      <c r="A67" s="51" t="s">
        <v>15</v>
      </c>
      <c r="B67" s="23">
        <f>B62+B57+B50+B47+B44+B40+B36+B29+B25+B22+B19+B13+B7+B33+B16+B10</f>
        <v>19827207186.09</v>
      </c>
      <c r="C67" s="23">
        <f t="shared" ref="C67:F67" si="24">C62+C57+C50+C47+C44+C40+C36+C29+C25+C22+C19+C13+C7+C33+C16+C10</f>
        <v>20312402691</v>
      </c>
      <c r="D67" s="23">
        <f t="shared" si="24"/>
        <v>21790804881</v>
      </c>
      <c r="E67" s="23">
        <f t="shared" si="24"/>
        <v>21494799081</v>
      </c>
      <c r="F67" s="23">
        <f t="shared" si="24"/>
        <v>21506700084</v>
      </c>
      <c r="G67" s="74">
        <f t="shared" si="1"/>
        <v>107.3</v>
      </c>
      <c r="H67" s="74">
        <f t="shared" si="2"/>
        <v>98.6</v>
      </c>
      <c r="I67" s="74">
        <f t="shared" si="2"/>
        <v>100.1</v>
      </c>
    </row>
    <row r="68" spans="1:9" s="3" customFormat="1" ht="15.4" customHeight="1" x14ac:dyDescent="0.2">
      <c r="A68" s="51" t="s">
        <v>11</v>
      </c>
      <c r="B68" s="31">
        <f>B63+B58+B51+B48+B45+B37+B41+B30+B26+B23+B20+B8+B14+B54</f>
        <v>18271197791.540005</v>
      </c>
      <c r="C68" s="31">
        <f>C63+C58+C51+C48+C45+C37+C41+C30+C26+C23+C20+C8+C14</f>
        <v>17155650513</v>
      </c>
      <c r="D68" s="31">
        <f>D63+D58+D51+D48+D45+D37+D41+D30+D26+D23+D20+D8+D14</f>
        <v>17283268938</v>
      </c>
      <c r="E68" s="31">
        <f>E63+E58+E51+E48+E45+E37+E41+E30+E26+E23+E20+E8+E14</f>
        <v>17829094159</v>
      </c>
      <c r="F68" s="31">
        <f>F63+F58+F51+F48+F45+F37+F41+F30+F26+F23+F20+F8+F14</f>
        <v>17829093159</v>
      </c>
      <c r="G68" s="74">
        <f t="shared" si="1"/>
        <v>100.7</v>
      </c>
      <c r="H68" s="74">
        <f t="shared" si="2"/>
        <v>103.2</v>
      </c>
      <c r="I68" s="74">
        <f t="shared" si="2"/>
        <v>100</v>
      </c>
    </row>
    <row r="69" spans="1:9" s="3" customFormat="1" ht="15.4" customHeight="1" thickBot="1" x14ac:dyDescent="0.25">
      <c r="A69" s="64" t="s">
        <v>21</v>
      </c>
      <c r="B69" s="66">
        <f>B64+B59+B42+B31</f>
        <v>9377488171.039999</v>
      </c>
      <c r="C69" s="66">
        <f>C64+C59+C42+C31</f>
        <v>10250557382</v>
      </c>
      <c r="D69" s="66">
        <f>D64+D59+D42+D31</f>
        <v>9177472614</v>
      </c>
      <c r="E69" s="67"/>
      <c r="F69" s="66"/>
      <c r="G69" s="78">
        <f t="shared" si="1"/>
        <v>89.5</v>
      </c>
      <c r="H69" s="79"/>
      <c r="I69" s="79"/>
    </row>
    <row r="70" spans="1:9" s="3" customFormat="1" ht="15.75" customHeight="1" x14ac:dyDescent="0.2">
      <c r="A70" s="4"/>
      <c r="B70" s="45"/>
      <c r="C70" s="5"/>
      <c r="D70" s="5"/>
      <c r="E70" s="5"/>
      <c r="F70" s="5"/>
      <c r="G70" s="9"/>
      <c r="H70" s="17"/>
      <c r="I70" s="17"/>
    </row>
    <row r="71" spans="1:9" s="3" customFormat="1" x14ac:dyDescent="0.2">
      <c r="A71" s="3" t="s">
        <v>23</v>
      </c>
      <c r="B71" s="41"/>
      <c r="C71" s="41" t="s">
        <v>31</v>
      </c>
      <c r="D71" s="41"/>
      <c r="E71" s="41"/>
      <c r="F71" s="41"/>
      <c r="G71" s="16"/>
      <c r="H71" s="16"/>
      <c r="I71" s="17"/>
    </row>
    <row r="72" spans="1:9" s="3" customFormat="1" x14ac:dyDescent="0.2">
      <c r="A72" s="3" t="s">
        <v>24</v>
      </c>
      <c r="B72" s="15"/>
      <c r="C72" s="15"/>
      <c r="D72" s="15"/>
      <c r="E72" s="15"/>
      <c r="F72" s="15"/>
      <c r="G72" s="16"/>
      <c r="H72" s="16"/>
      <c r="I72" s="17"/>
    </row>
    <row r="73" spans="1:9" s="3" customFormat="1" ht="12.75" customHeight="1" x14ac:dyDescent="0.25">
      <c r="A73" s="7" t="s">
        <v>25</v>
      </c>
      <c r="B73" s="69"/>
      <c r="C73" s="69"/>
      <c r="D73" s="69"/>
      <c r="E73" s="69"/>
      <c r="F73" s="69"/>
      <c r="G73" s="69"/>
      <c r="H73" s="69"/>
      <c r="I73" s="69"/>
    </row>
    <row r="74" spans="1:9" s="3" customFormat="1" ht="20.25" customHeight="1" x14ac:dyDescent="0.25">
      <c r="A74" s="2"/>
      <c r="B74" s="69"/>
      <c r="C74" s="69"/>
      <c r="D74" s="69"/>
      <c r="E74" s="69"/>
      <c r="F74" s="69"/>
      <c r="G74" s="69"/>
      <c r="H74" s="69"/>
      <c r="I74" s="69"/>
    </row>
    <row r="75" spans="1:9" s="3" customFormat="1" x14ac:dyDescent="0.2">
      <c r="A75" s="7"/>
      <c r="G75" s="17"/>
      <c r="H75" s="17"/>
      <c r="I75" s="17"/>
    </row>
    <row r="76" spans="1:9" s="3" customFormat="1" x14ac:dyDescent="0.2">
      <c r="A76" s="7"/>
      <c r="G76" s="17"/>
      <c r="H76" s="17"/>
      <c r="I76" s="17"/>
    </row>
    <row r="77" spans="1:9" s="3" customFormat="1" x14ac:dyDescent="0.2">
      <c r="G77" s="17"/>
      <c r="H77" s="17"/>
      <c r="I77" s="17"/>
    </row>
    <row r="79" spans="1:9" x14ac:dyDescent="0.2">
      <c r="A79" s="18"/>
      <c r="G79" s="10"/>
      <c r="H79" s="10"/>
      <c r="I79" s="10"/>
    </row>
    <row r="80" spans="1:9" x14ac:dyDescent="0.2">
      <c r="A80" s="14"/>
      <c r="G80" s="10"/>
      <c r="H80" s="10"/>
      <c r="I80" s="10"/>
    </row>
    <row r="81" spans="7:9" x14ac:dyDescent="0.2">
      <c r="G81" s="10"/>
      <c r="H81" s="10"/>
      <c r="I81" s="10"/>
    </row>
  </sheetData>
  <pageMargins left="0.31496062992125984" right="0.11811023622047245" top="0.19685039370078741" bottom="0.19685039370078741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T18+výhled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Moravcová Lenka</cp:lastModifiedBy>
  <cp:lastPrinted>2022-02-21T08:37:49Z</cp:lastPrinted>
  <dcterms:created xsi:type="dcterms:W3CDTF">2013-08-22T11:48:15Z</dcterms:created>
  <dcterms:modified xsi:type="dcterms:W3CDTF">2022-02-21T08:38:39Z</dcterms:modified>
</cp:coreProperties>
</file>